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Administrator\Desktop\合并、现金流3.0\合并报表\未审报表\TB\"/>
    </mc:Choice>
  </mc:AlternateContent>
  <xr:revisionPtr revIDLastSave="0" documentId="8_{046163E7-A23C-4DE9-9125-094DCF917CD1}" xr6:coauthVersionLast="47" xr6:coauthVersionMax="47" xr10:uidLastSave="{00000000-0000-0000-0000-000000000000}"/>
  <bookViews>
    <workbookView xWindow="-120" yWindow="-120" windowWidth="21840" windowHeight="13140" tabRatio="888" firstSheet="1" activeTab="6" xr2:uid="{00000000-000D-0000-FFFF-FFFF00000000}"/>
  </bookViews>
  <sheets>
    <sheet name="资产负债表" sheetId="6" r:id="rId1"/>
    <sheet name="资产负债表（续）" sheetId="7" r:id="rId2"/>
    <sheet name="利润表" sheetId="8" r:id="rId3"/>
    <sheet name="现金流量表" sheetId="9" state="hidden" r:id="rId4"/>
    <sheet name="所有者权益变动表" sheetId="19" state="hidden" r:id="rId5"/>
    <sheet name="调整分录-上期" sheetId="15" r:id="rId6"/>
    <sheet name="TB-上期" sheetId="16" r:id="rId7"/>
    <sheet name="调整分录-本期" sheetId="3" r:id="rId8"/>
    <sheet name="TB-本期" sheetId="2" r:id="rId9"/>
  </sheets>
  <externalReferences>
    <externalReference r:id="rId10"/>
    <externalReference r:id="rId11"/>
    <externalReference r:id="rId12"/>
    <externalReference r:id="rId13"/>
  </externalReferences>
  <definedNames>
    <definedName name="_xlnm._FilterDatabase" localSheetId="8" hidden="1">'TB-本期'!$A$5:$AH$187</definedName>
    <definedName name="_xlnm._FilterDatabase" localSheetId="6" hidden="1">'TB-上期'!$A$5:$AE$187</definedName>
    <definedName name="_xlnm._FilterDatabase" hidden="1">#REF!</definedName>
    <definedName name="AS2DocOpenMode" hidden="1">"AS2DocumentEdit"</definedName>
    <definedName name="CASHIN">[1]鼎信诺字典表!$B$5:$B$20</definedName>
    <definedName name="CASHOUT">[1]鼎信诺字典表!$B$22:$B$37</definedName>
    <definedName name="costs">[1]鼎信诺字典表!$C$69:$C$77</definedName>
    <definedName name="databaaa" hidden="1">#REF!</definedName>
    <definedName name="databass" hidden="1">#REF!</definedName>
    <definedName name="Databasss" hidden="1">#REF!</definedName>
    <definedName name="gzfzxm">'[2]披露表(国资)'!$C$8:$C$18</definedName>
    <definedName name="hkd">1.0611</definedName>
    <definedName name="methods">'[1]现金流量表(未审)'!$D$6:$F$6</definedName>
    <definedName name="_xlnm.Print_Area" localSheetId="2">利润表!$A$1:$D$68</definedName>
    <definedName name="_xlnm.Print_Area" localSheetId="4">所有者权益变动表!$A$1:$Y$35</definedName>
    <definedName name="_xlnm.Print_Area" localSheetId="3">现金流量表!$A$1:$D$62</definedName>
    <definedName name="_xlnm.Print_Area" localSheetId="0">资产负债表!$A$1:$D$48</definedName>
    <definedName name="_xlnm.Print_Area" localSheetId="1">'资产负债表（续）'!$A$1:$D$58</definedName>
    <definedName name="Print_Area_MI" localSheetId="4">#REF!</definedName>
    <definedName name="Print_Area_MI">#REF!</definedName>
    <definedName name="_xlnm.Print_Titles" localSheetId="4">所有者权益变动表!$1:$6</definedName>
    <definedName name="QT_FZXM">'[3]披露表(国资)'!$D$43:$D$59</definedName>
    <definedName name="SAPBEXrevision" hidden="1">1</definedName>
    <definedName name="SAPBEXsysID" hidden="1">"PE4"</definedName>
    <definedName name="SAPBEXwbID" hidden="1">"3Q4R7W3VD66V3CXTGQHGIRCBE"</definedName>
    <definedName name="SDZL1">[2]明细表!$AQ$13</definedName>
    <definedName name="SDZL2">[2]明细表!$AR$13</definedName>
    <definedName name="SDZL3">[2]明细表!$AS$13</definedName>
    <definedName name="SDZL4">[2]明细表!$AT$13</definedName>
    <definedName name="SDZL5">[2]明细表!$AU$13</definedName>
    <definedName name="usd">8.2773</definedName>
    <definedName name="XJ_FZXM">'[3]披露表(国资)'!$D$7:$D$23</definedName>
    <definedName name="YHCK_FZXM">'[3]披露表(国资)'!$D$25:$D$41</definedName>
    <definedName name="Z_4460DE41_3F33_11D7_896E_0050BA769D49_.wvu.Cols" localSheetId="2" hidden="1">利润表!#REF!</definedName>
    <definedName name="Z_4460DE41_3F33_11D7_896E_0050BA769D49_.wvu.Cols" localSheetId="0" hidden="1">资产负债表!#REF!</definedName>
    <definedName name="Z_4460DE41_3F33_11D7_896E_0050BA769D49_.wvu.Cols" localSheetId="1" hidden="1">'资产负债表（续）'!#REF!</definedName>
    <definedName name="Z_4460DE41_3F33_11D7_896E_0050BA769D49_.wvu.Rows" localSheetId="2" hidden="1">利润表!#REF!</definedName>
    <definedName name="Z_4460DE41_3F33_11D7_896E_0050BA769D49_.wvu.Rows" localSheetId="0" hidden="1">资产负债表!#REF!</definedName>
    <definedName name="Z_4460DE41_3F33_11D7_896E_0050BA769D49_.wvu.Rows" localSheetId="1" hidden="1">'资产负债表（续）'!#REF!</definedName>
    <definedName name="Z_D90FB3E0_C6CC_11D4_A263_FA2A55EA7737_.wvu.Rows" hidden="1">#REF!</definedName>
    <definedName name="报表项目">[1]鼎信诺字典表!$C$4:$C$76</definedName>
    <definedName name="偿债现金">[1]偿债力分析!$B$21,[1]偿债力分析!$B$25,[1]偿债力分析!$B$29</definedName>
    <definedName name="成本类">[1]鼎信诺字典表!$C$69:$C$77</definedName>
    <definedName name="负债及权益类">[1]鼎信诺字典表!$C$33:$C$61</definedName>
    <definedName name="收入类">[1]鼎信诺字典表!$C$63:$C$67</definedName>
    <definedName name="现流总项目">[1]鼎信诺字典表!$B$4:$B$65</definedName>
    <definedName name="资产类">[1]鼎信诺字典表!$C$5:$C$32</definedName>
    <definedName name="전" localSheetId="4">#REF!</definedName>
    <definedName name="전">#REF!</definedName>
    <definedName name="주택사업본부" localSheetId="4">#REF!</definedName>
    <definedName name="주택사업본부">#REF!</definedName>
    <definedName name="철구사업본부" localSheetId="4">#REF!</definedName>
    <definedName name="철구사업본부">#REF!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82" i="16" l="1"/>
  <c r="C172" i="16"/>
  <c r="C168" i="16"/>
  <c r="C153" i="16"/>
  <c r="C148" i="16"/>
  <c r="C132" i="16"/>
  <c r="C127" i="16"/>
  <c r="C160" i="16"/>
  <c r="C158" i="16"/>
  <c r="C157" i="16"/>
  <c r="C144" i="16"/>
  <c r="C142" i="16"/>
  <c r="C141" i="16"/>
  <c r="C140" i="16"/>
  <c r="C182" i="2"/>
  <c r="C153" i="2"/>
  <c r="C148" i="2"/>
  <c r="C132" i="2"/>
  <c r="C127" i="2"/>
  <c r="C172" i="2"/>
  <c r="C160" i="2"/>
  <c r="C158" i="2"/>
  <c r="C157" i="2"/>
  <c r="C144" i="2"/>
  <c r="C142" i="2"/>
  <c r="C141" i="2"/>
  <c r="C140" i="2"/>
  <c r="C85" i="2"/>
  <c r="C102" i="16"/>
  <c r="C71" i="16"/>
  <c r="C57" i="16"/>
  <c r="C51" i="16"/>
  <c r="C47" i="16"/>
  <c r="C41" i="16"/>
  <c r="C38" i="16"/>
  <c r="C31" i="16"/>
  <c r="C25" i="16"/>
  <c r="C21" i="16"/>
  <c r="C17" i="16"/>
  <c r="C13" i="16"/>
  <c r="C7" i="16"/>
  <c r="C86" i="16"/>
  <c r="C85" i="16"/>
  <c r="C84" i="16"/>
  <c r="C78" i="16"/>
  <c r="C77" i="16"/>
  <c r="C111" i="16"/>
  <c r="C110" i="16"/>
  <c r="C120" i="16"/>
  <c r="C118" i="16"/>
  <c r="C116" i="16"/>
  <c r="C78" i="2"/>
  <c r="C77" i="2"/>
  <c r="C57" i="2"/>
  <c r="C51" i="2"/>
  <c r="C47" i="2"/>
  <c r="C41" i="2"/>
  <c r="C38" i="2"/>
  <c r="C31" i="2"/>
  <c r="C25" i="2"/>
  <c r="C21" i="2"/>
  <c r="C17" i="2"/>
  <c r="C13" i="2"/>
  <c r="C7" i="2"/>
  <c r="C102" i="2"/>
  <c r="C71" i="2"/>
  <c r="C168" i="2"/>
  <c r="C120" i="2"/>
  <c r="C118" i="2"/>
  <c r="C116" i="2"/>
  <c r="C111" i="2"/>
  <c r="C110" i="2"/>
  <c r="C86" i="2"/>
  <c r="C84" i="2"/>
  <c r="C131" i="16" l="1"/>
  <c r="C106" i="16"/>
  <c r="C27" i="16"/>
  <c r="C23" i="16"/>
  <c r="C121" i="16"/>
  <c r="C123" i="16" s="1"/>
  <c r="C60" i="16"/>
  <c r="C50" i="16"/>
  <c r="C126" i="16"/>
  <c r="C92" i="16"/>
  <c r="C64" i="16"/>
  <c r="C53" i="16"/>
  <c r="C46" i="16"/>
  <c r="C40" i="16"/>
  <c r="C15" i="16"/>
  <c r="Y32" i="19"/>
  <c r="Y31" i="19"/>
  <c r="Y30" i="19"/>
  <c r="Y29" i="19"/>
  <c r="Y28" i="19"/>
  <c r="Y27" i="19"/>
  <c r="Y26" i="19"/>
  <c r="Y25" i="19"/>
  <c r="Y24" i="19"/>
  <c r="Y23" i="19"/>
  <c r="Y22" i="19"/>
  <c r="Y21" i="19"/>
  <c r="Y18" i="19"/>
  <c r="Y17" i="19"/>
  <c r="Y16" i="19"/>
  <c r="Y15" i="19"/>
  <c r="Y14" i="19"/>
  <c r="Y10" i="19"/>
  <c r="Y9" i="19"/>
  <c r="Y8" i="19"/>
  <c r="AB122" i="16"/>
  <c r="AA122" i="16"/>
  <c r="C107" i="16" l="1"/>
  <c r="C68" i="16"/>
  <c r="C124" i="16"/>
  <c r="C156" i="16"/>
  <c r="C159" i="16" s="1"/>
  <c r="C161" i="16" s="1"/>
  <c r="C32" i="16"/>
  <c r="C121" i="2"/>
  <c r="AA235" i="16"/>
  <c r="AB235" i="16"/>
  <c r="Z235" i="16"/>
  <c r="C69" i="16" l="1"/>
  <c r="C166" i="16"/>
  <c r="C171" i="16" s="1"/>
  <c r="C179" i="16" s="1"/>
  <c r="C187" i="16" s="1"/>
  <c r="C163" i="16"/>
  <c r="AC235" i="16"/>
  <c r="D60" i="9" l="1"/>
  <c r="D52" i="8" l="1"/>
  <c r="D49" i="8"/>
  <c r="D48" i="8"/>
  <c r="D47" i="8" s="1"/>
  <c r="Z95" i="16"/>
  <c r="AA95" i="16"/>
  <c r="AB95" i="16"/>
  <c r="Z95" i="2"/>
  <c r="AA95" i="2"/>
  <c r="AB95" i="2"/>
  <c r="AC95" i="2" l="1"/>
  <c r="AC95" i="16"/>
  <c r="D29" i="7" s="1"/>
  <c r="Z151" i="2"/>
  <c r="Z151" i="16"/>
  <c r="Z83" i="2"/>
  <c r="Z83" i="16"/>
  <c r="Z80" i="2"/>
  <c r="Z80" i="16"/>
  <c r="AB153" i="2"/>
  <c r="AA153" i="2"/>
  <c r="AB153" i="16"/>
  <c r="AA153" i="16"/>
  <c r="AB151" i="2"/>
  <c r="AA151" i="2"/>
  <c r="AB151" i="16"/>
  <c r="AA151" i="16"/>
  <c r="AB146" i="2"/>
  <c r="AA146" i="2"/>
  <c r="AB146" i="16"/>
  <c r="AA146" i="16"/>
  <c r="AB145" i="2"/>
  <c r="AA145" i="2"/>
  <c r="AB145" i="16"/>
  <c r="AA145" i="16"/>
  <c r="AB115" i="2"/>
  <c r="AA115" i="2"/>
  <c r="AB115" i="16"/>
  <c r="AA115" i="16"/>
  <c r="AB113" i="2"/>
  <c r="AA113" i="2"/>
  <c r="AB112" i="2"/>
  <c r="AA112" i="2"/>
  <c r="AB113" i="16"/>
  <c r="AA113" i="16"/>
  <c r="AB112" i="16"/>
  <c r="AA112" i="16"/>
  <c r="AB87" i="2"/>
  <c r="AA87" i="2"/>
  <c r="AB87" i="16"/>
  <c r="AA87" i="16"/>
  <c r="AB79" i="2"/>
  <c r="AA79" i="2"/>
  <c r="AB79" i="16"/>
  <c r="AA79" i="16"/>
  <c r="AB42" i="2"/>
  <c r="AA42" i="2"/>
  <c r="AB41" i="2"/>
  <c r="AA41" i="2"/>
  <c r="AB42" i="16"/>
  <c r="AA42" i="16"/>
  <c r="AB41" i="16"/>
  <c r="AA41" i="16"/>
  <c r="AB36" i="2"/>
  <c r="AA36" i="2"/>
  <c r="AB36" i="16"/>
  <c r="AA36" i="16"/>
  <c r="AB35" i="2"/>
  <c r="AA35" i="2"/>
  <c r="AB35" i="16"/>
  <c r="AA35" i="16"/>
  <c r="AB28" i="2"/>
  <c r="AA28" i="2"/>
  <c r="AB28" i="16"/>
  <c r="AA28" i="16"/>
  <c r="AB16" i="2"/>
  <c r="AA16" i="2"/>
  <c r="AB16" i="16"/>
  <c r="AA16" i="16"/>
  <c r="Z153" i="2"/>
  <c r="Z153" i="16"/>
  <c r="Z100" i="2"/>
  <c r="AC100" i="2" s="1"/>
  <c r="Z100" i="16"/>
  <c r="AC100" i="16" s="1"/>
  <c r="D34" i="7" s="1"/>
  <c r="Z87" i="2"/>
  <c r="Z87" i="16"/>
  <c r="Z79" i="2"/>
  <c r="Z79" i="16"/>
  <c r="Z42" i="2"/>
  <c r="Z41" i="2"/>
  <c r="Z42" i="16"/>
  <c r="Z41" i="16"/>
  <c r="Z36" i="2"/>
  <c r="Z35" i="2"/>
  <c r="Z36" i="16"/>
  <c r="Z35" i="16"/>
  <c r="Z28" i="2"/>
  <c r="Z28" i="16"/>
  <c r="Z16" i="2"/>
  <c r="Z16" i="16"/>
  <c r="AA83" i="2"/>
  <c r="AB83" i="2"/>
  <c r="AA83" i="16"/>
  <c r="AB83" i="16"/>
  <c r="Z56" i="2"/>
  <c r="AA56" i="2"/>
  <c r="AB56" i="2"/>
  <c r="Z56" i="16"/>
  <c r="AA56" i="16"/>
  <c r="AB56" i="16"/>
  <c r="Z78" i="16"/>
  <c r="C126" i="2"/>
  <c r="C106" i="2"/>
  <c r="Z78" i="2"/>
  <c r="C64" i="2"/>
  <c r="C53" i="2"/>
  <c r="C46" i="2"/>
  <c r="C40" i="2"/>
  <c r="C27" i="2"/>
  <c r="C15" i="2"/>
  <c r="C34" i="7" l="1"/>
  <c r="C29" i="7"/>
  <c r="C131" i="2"/>
  <c r="C156" i="2" s="1"/>
  <c r="C159" i="2" s="1"/>
  <c r="C161" i="2" s="1"/>
  <c r="C163" i="2" s="1"/>
  <c r="AC35" i="16"/>
  <c r="D28" i="6" s="1"/>
  <c r="AC42" i="16"/>
  <c r="D33" i="6" s="1"/>
  <c r="AC151" i="16"/>
  <c r="D30" i="8" s="1"/>
  <c r="AC35" i="2"/>
  <c r="AC153" i="16"/>
  <c r="D32" i="8" s="1"/>
  <c r="AC42" i="2"/>
  <c r="AC87" i="2"/>
  <c r="AC151" i="2"/>
  <c r="AC153" i="2"/>
  <c r="AC28" i="2"/>
  <c r="AC36" i="2"/>
  <c r="AC79" i="2"/>
  <c r="AC41" i="16"/>
  <c r="D32" i="6" s="1"/>
  <c r="AC41" i="2"/>
  <c r="AC83" i="2"/>
  <c r="AC79" i="16"/>
  <c r="D14" i="7" s="1"/>
  <c r="AC36" i="16"/>
  <c r="D29" i="6" s="1"/>
  <c r="AC28" i="16"/>
  <c r="D21" i="6" s="1"/>
  <c r="AC87" i="16"/>
  <c r="D22" i="7" s="1"/>
  <c r="AC83" i="16"/>
  <c r="D18" i="7" s="1"/>
  <c r="AC56" i="2"/>
  <c r="AC16" i="2"/>
  <c r="AC16" i="16"/>
  <c r="D13" i="6" s="1"/>
  <c r="AC56" i="16"/>
  <c r="D39" i="6" s="1"/>
  <c r="C50" i="2"/>
  <c r="C60" i="2"/>
  <c r="C23" i="2"/>
  <c r="C32" i="2" s="1"/>
  <c r="C92" i="2"/>
  <c r="C107" i="2" s="1"/>
  <c r="C123" i="2"/>
  <c r="C13" i="6" l="1"/>
  <c r="C32" i="6"/>
  <c r="C21" i="6"/>
  <c r="C33" i="6"/>
  <c r="C39" i="6"/>
  <c r="C14" i="7"/>
  <c r="C30" i="8"/>
  <c r="C28" i="6"/>
  <c r="C18" i="7"/>
  <c r="C29" i="6"/>
  <c r="C22" i="7"/>
  <c r="C32" i="8"/>
  <c r="C68" i="2"/>
  <c r="C69" i="2" s="1"/>
  <c r="C166" i="2"/>
  <c r="C124" i="2"/>
  <c r="N7" i="19" l="1"/>
  <c r="A2" i="9" l="1"/>
  <c r="A2" i="7"/>
  <c r="A3" i="19" l="1"/>
  <c r="M33" i="19" l="1"/>
  <c r="M32" i="19"/>
  <c r="M31" i="19"/>
  <c r="W30" i="19"/>
  <c r="V30" i="19"/>
  <c r="U30" i="19"/>
  <c r="T30" i="19"/>
  <c r="S30" i="19"/>
  <c r="R30" i="19"/>
  <c r="Q30" i="19"/>
  <c r="P30" i="19"/>
  <c r="O30" i="19"/>
  <c r="N30" i="19"/>
  <c r="K30" i="19"/>
  <c r="J30" i="19"/>
  <c r="I30" i="19"/>
  <c r="H30" i="19"/>
  <c r="G30" i="19"/>
  <c r="F30" i="19"/>
  <c r="E30" i="19"/>
  <c r="D30" i="19"/>
  <c r="C30" i="19"/>
  <c r="B30" i="19"/>
  <c r="M29" i="19"/>
  <c r="M28" i="19"/>
  <c r="M27" i="19"/>
  <c r="M26" i="19"/>
  <c r="M25" i="19"/>
  <c r="M24" i="19"/>
  <c r="W23" i="19"/>
  <c r="V23" i="19"/>
  <c r="U23" i="19"/>
  <c r="T23" i="19"/>
  <c r="S23" i="19"/>
  <c r="R23" i="19"/>
  <c r="Q23" i="19"/>
  <c r="P23" i="19"/>
  <c r="O23" i="19"/>
  <c r="N23" i="19"/>
  <c r="K23" i="19"/>
  <c r="J23" i="19"/>
  <c r="J12" i="19" s="1"/>
  <c r="I23" i="19"/>
  <c r="H23" i="19"/>
  <c r="G23" i="19"/>
  <c r="F23" i="19"/>
  <c r="E23" i="19"/>
  <c r="D23" i="19"/>
  <c r="C23" i="19"/>
  <c r="B23" i="19"/>
  <c r="M22" i="19"/>
  <c r="M21" i="19"/>
  <c r="K20" i="19"/>
  <c r="M20" i="19" s="1"/>
  <c r="U19" i="19"/>
  <c r="T19" i="19"/>
  <c r="S19" i="19"/>
  <c r="R19" i="19"/>
  <c r="Q19" i="19"/>
  <c r="P19" i="19"/>
  <c r="O19" i="19"/>
  <c r="N19" i="19"/>
  <c r="K19" i="19"/>
  <c r="J19" i="19"/>
  <c r="I19" i="19"/>
  <c r="H19" i="19"/>
  <c r="G19" i="19"/>
  <c r="F19" i="19"/>
  <c r="E19" i="19"/>
  <c r="D19" i="19"/>
  <c r="C19" i="19"/>
  <c r="B19" i="19"/>
  <c r="M18" i="19"/>
  <c r="M17" i="19"/>
  <c r="M16" i="19"/>
  <c r="M15" i="19"/>
  <c r="W14" i="19"/>
  <c r="V14" i="19"/>
  <c r="U14" i="19"/>
  <c r="U12" i="19" s="1"/>
  <c r="T14" i="19"/>
  <c r="S14" i="19"/>
  <c r="R14" i="19"/>
  <c r="Q14" i="19"/>
  <c r="P14" i="19"/>
  <c r="O14" i="19"/>
  <c r="N14" i="19"/>
  <c r="K14" i="19"/>
  <c r="J14" i="19"/>
  <c r="I14" i="19"/>
  <c r="H14" i="19"/>
  <c r="H12" i="19" s="1"/>
  <c r="G14" i="19"/>
  <c r="F14" i="19"/>
  <c r="E14" i="19"/>
  <c r="D14" i="19"/>
  <c r="C14" i="19"/>
  <c r="B14" i="19"/>
  <c r="S12" i="19"/>
  <c r="Q12" i="19"/>
  <c r="B12" i="19"/>
  <c r="V11" i="19"/>
  <c r="U11" i="19"/>
  <c r="T11" i="19"/>
  <c r="S11" i="19"/>
  <c r="R11" i="19"/>
  <c r="Q11" i="19"/>
  <c r="P11" i="19"/>
  <c r="O11" i="19"/>
  <c r="N11" i="19"/>
  <c r="M10" i="19"/>
  <c r="M9" i="19"/>
  <c r="M8" i="19"/>
  <c r="Z142" i="2"/>
  <c r="Z17" i="2"/>
  <c r="Z120" i="2"/>
  <c r="Z18" i="2"/>
  <c r="Z19" i="2"/>
  <c r="Z20" i="2"/>
  <c r="Z21" i="2"/>
  <c r="D12" i="19" l="1"/>
  <c r="O12" i="19"/>
  <c r="Q34" i="19"/>
  <c r="E7" i="19" s="1"/>
  <c r="E11" i="19" s="1"/>
  <c r="F12" i="19"/>
  <c r="R12" i="19"/>
  <c r="R34" i="19" s="1"/>
  <c r="F7" i="19" s="1"/>
  <c r="F11" i="19" s="1"/>
  <c r="O34" i="19"/>
  <c r="C7" i="19" s="1"/>
  <c r="C11" i="19" s="1"/>
  <c r="S34" i="19"/>
  <c r="G7" i="19" s="1"/>
  <c r="G11" i="19" s="1"/>
  <c r="E12" i="19"/>
  <c r="I12" i="19"/>
  <c r="P12" i="19"/>
  <c r="P34" i="19" s="1"/>
  <c r="D7" i="19" s="1"/>
  <c r="D11" i="19" s="1"/>
  <c r="D34" i="19" s="1"/>
  <c r="T12" i="19"/>
  <c r="T34" i="19" s="1"/>
  <c r="H7" i="19" s="1"/>
  <c r="H11" i="19" s="1"/>
  <c r="H34" i="19" s="1"/>
  <c r="U34" i="19"/>
  <c r="I7" i="19" s="1"/>
  <c r="I11" i="19" s="1"/>
  <c r="I34" i="19" s="1"/>
  <c r="C12" i="19"/>
  <c r="C34" i="19" s="1"/>
  <c r="M19" i="19"/>
  <c r="M23" i="19"/>
  <c r="M30" i="19"/>
  <c r="M14" i="19"/>
  <c r="N12" i="19"/>
  <c r="N34" i="19" s="1"/>
  <c r="G12" i="19"/>
  <c r="E34" i="19"/>
  <c r="B7" i="19" l="1"/>
  <c r="F34" i="19"/>
  <c r="G34" i="19"/>
  <c r="B11" i="19" l="1"/>
  <c r="B3" i="9"/>
  <c r="A3" i="9"/>
  <c r="B34" i="19" l="1"/>
  <c r="AB262" i="16" l="1"/>
  <c r="AA262" i="16"/>
  <c r="AB261" i="16"/>
  <c r="AA261" i="16"/>
  <c r="AB260" i="16"/>
  <c r="AA260" i="16"/>
  <c r="AB259" i="16"/>
  <c r="AA259" i="16"/>
  <c r="AB258" i="16"/>
  <c r="AA258" i="16"/>
  <c r="AB257" i="16"/>
  <c r="AA257" i="16"/>
  <c r="AB256" i="16"/>
  <c r="AA256" i="16"/>
  <c r="AB255" i="16"/>
  <c r="AA255" i="16"/>
  <c r="AB254" i="16"/>
  <c r="AA254" i="16"/>
  <c r="AB253" i="16"/>
  <c r="AA253" i="16"/>
  <c r="AB252" i="16"/>
  <c r="AA252" i="16"/>
  <c r="AB249" i="16"/>
  <c r="AA249" i="16"/>
  <c r="AB248" i="16"/>
  <c r="AA248" i="16"/>
  <c r="AB247" i="16"/>
  <c r="AA247" i="16"/>
  <c r="AB246" i="16"/>
  <c r="AA246" i="16"/>
  <c r="AB245" i="16"/>
  <c r="AA245" i="16"/>
  <c r="AB244" i="16"/>
  <c r="AA244" i="16"/>
  <c r="AB243" i="16"/>
  <c r="AA243" i="16"/>
  <c r="AB242" i="16"/>
  <c r="AA242" i="16"/>
  <c r="AB241" i="16"/>
  <c r="AA241" i="16"/>
  <c r="AB240" i="16"/>
  <c r="AA240" i="16"/>
  <c r="AB239" i="16"/>
  <c r="AA239" i="16"/>
  <c r="AB238" i="16"/>
  <c r="AA238" i="16"/>
  <c r="AB237" i="16"/>
  <c r="AA237" i="16"/>
  <c r="AB236" i="16"/>
  <c r="AA236" i="16"/>
  <c r="AB234" i="16"/>
  <c r="AA234" i="16"/>
  <c r="AB233" i="16"/>
  <c r="AA233" i="16"/>
  <c r="AB232" i="16"/>
  <c r="AA232" i="16"/>
  <c r="AB229" i="16"/>
  <c r="AA229" i="16"/>
  <c r="AB227" i="16"/>
  <c r="AA227" i="16"/>
  <c r="AB224" i="16"/>
  <c r="AA224" i="16"/>
  <c r="AB223" i="16"/>
  <c r="AA223" i="16"/>
  <c r="AB222" i="16"/>
  <c r="AA222" i="16"/>
  <c r="AB220" i="16"/>
  <c r="AA220" i="16"/>
  <c r="AB219" i="16"/>
  <c r="AA219" i="16"/>
  <c r="AB218" i="16"/>
  <c r="AA218" i="16"/>
  <c r="AB214" i="16"/>
  <c r="AA214" i="16"/>
  <c r="AB213" i="16"/>
  <c r="AA213" i="16"/>
  <c r="AB212" i="16"/>
  <c r="AA212" i="16"/>
  <c r="AB211" i="16"/>
  <c r="AA211" i="16"/>
  <c r="AB209" i="16"/>
  <c r="AA209" i="16"/>
  <c r="AB208" i="16"/>
  <c r="AA208" i="16"/>
  <c r="AB207" i="16"/>
  <c r="AA207" i="16"/>
  <c r="AB206" i="16"/>
  <c r="AA206" i="16"/>
  <c r="AB205" i="16"/>
  <c r="AA205" i="16"/>
  <c r="AB201" i="16"/>
  <c r="AA201" i="16"/>
  <c r="AB200" i="16"/>
  <c r="AA200" i="16"/>
  <c r="AB199" i="16"/>
  <c r="AA199" i="16"/>
  <c r="AB198" i="16"/>
  <c r="AA198" i="16"/>
  <c r="AA195" i="16"/>
  <c r="AB195" i="16"/>
  <c r="AA196" i="16"/>
  <c r="AB196" i="16"/>
  <c r="AB194" i="16"/>
  <c r="AA194" i="16"/>
  <c r="Z262" i="16"/>
  <c r="Z261" i="16"/>
  <c r="Z260" i="16"/>
  <c r="Z259" i="16"/>
  <c r="Z258" i="16"/>
  <c r="Z257" i="16"/>
  <c r="Z256" i="16"/>
  <c r="Z255" i="16"/>
  <c r="Z254" i="16"/>
  <c r="Z253" i="16"/>
  <c r="Z252" i="16"/>
  <c r="Z249" i="16"/>
  <c r="Z248" i="16"/>
  <c r="Z247" i="16"/>
  <c r="Z246" i="16"/>
  <c r="Z245" i="16"/>
  <c r="Z244" i="16"/>
  <c r="Z243" i="16"/>
  <c r="Z242" i="16"/>
  <c r="Z241" i="16"/>
  <c r="Z240" i="16"/>
  <c r="Z239" i="16"/>
  <c r="Z238" i="16"/>
  <c r="Z237" i="16"/>
  <c r="Z236" i="16"/>
  <c r="Z234" i="16"/>
  <c r="Z233" i="16"/>
  <c r="Z232" i="16"/>
  <c r="Z231" i="16"/>
  <c r="Z229" i="16"/>
  <c r="Z227" i="16"/>
  <c r="Z224" i="16"/>
  <c r="Z223" i="16"/>
  <c r="Z222" i="16"/>
  <c r="Z220" i="16"/>
  <c r="Z219" i="16"/>
  <c r="Z218" i="16"/>
  <c r="Z217" i="16"/>
  <c r="Z214" i="16"/>
  <c r="Z213" i="16"/>
  <c r="Z212" i="16"/>
  <c r="Z211" i="16"/>
  <c r="Z209" i="16"/>
  <c r="Z208" i="16"/>
  <c r="Z207" i="16"/>
  <c r="Z206" i="16"/>
  <c r="Z205" i="16"/>
  <c r="Z204" i="16"/>
  <c r="Z201" i="16"/>
  <c r="Z200" i="16"/>
  <c r="Z199" i="16"/>
  <c r="Z198" i="16"/>
  <c r="Z196" i="16"/>
  <c r="Z195" i="16"/>
  <c r="Z194" i="16"/>
  <c r="C263" i="16"/>
  <c r="C250" i="16"/>
  <c r="C225" i="16"/>
  <c r="C221" i="16"/>
  <c r="C215" i="16"/>
  <c r="C210" i="16"/>
  <c r="C202" i="16"/>
  <c r="C197" i="16"/>
  <c r="Z221" i="16" l="1"/>
  <c r="AC239" i="16"/>
  <c r="AC243" i="16"/>
  <c r="AC247" i="16"/>
  <c r="AC212" i="16"/>
  <c r="AC236" i="16"/>
  <c r="AC254" i="16"/>
  <c r="AC258" i="16"/>
  <c r="AC262" i="16"/>
  <c r="AC219" i="16"/>
  <c r="AA215" i="16"/>
  <c r="AC252" i="16"/>
  <c r="AC256" i="16"/>
  <c r="AC260" i="16"/>
  <c r="AB263" i="16"/>
  <c r="AC201" i="16"/>
  <c r="AC224" i="16"/>
  <c r="AC213" i="16"/>
  <c r="AC223" i="16"/>
  <c r="Z202" i="16"/>
  <c r="Z215" i="16"/>
  <c r="Z225" i="16"/>
  <c r="Z263" i="16"/>
  <c r="AC214" i="16"/>
  <c r="AC237" i="16"/>
  <c r="AC241" i="16"/>
  <c r="AC245" i="16"/>
  <c r="AC249" i="16"/>
  <c r="AC199" i="16"/>
  <c r="Z250" i="16"/>
  <c r="Z197" i="16"/>
  <c r="AB202" i="16"/>
  <c r="AC207" i="16"/>
  <c r="AB225" i="16"/>
  <c r="AB250" i="16"/>
  <c r="C203" i="16"/>
  <c r="C216" i="16"/>
  <c r="AB215" i="16"/>
  <c r="AB221" i="16"/>
  <c r="AC209" i="16"/>
  <c r="C226" i="16"/>
  <c r="AC196" i="16"/>
  <c r="AA202" i="16"/>
  <c r="AC200" i="16"/>
  <c r="AA225" i="16"/>
  <c r="AA250" i="16"/>
  <c r="AC253" i="16"/>
  <c r="AC255" i="16"/>
  <c r="AC257" i="16"/>
  <c r="AC259" i="16"/>
  <c r="AC261" i="16"/>
  <c r="AB210" i="16"/>
  <c r="Z210" i="16"/>
  <c r="AC195" i="16"/>
  <c r="AC206" i="16"/>
  <c r="AC208" i="16"/>
  <c r="AC211" i="16"/>
  <c r="AC218" i="16"/>
  <c r="AC220" i="16"/>
  <c r="AC227" i="16"/>
  <c r="AC234" i="16"/>
  <c r="AC238" i="16"/>
  <c r="AC240" i="16"/>
  <c r="AC242" i="16"/>
  <c r="AC244" i="16"/>
  <c r="AC246" i="16"/>
  <c r="AC248" i="16"/>
  <c r="AA263" i="16"/>
  <c r="AC233" i="16"/>
  <c r="AC222" i="16"/>
  <c r="AA221" i="16"/>
  <c r="AA226" i="16" s="1"/>
  <c r="AA210" i="16"/>
  <c r="AC205" i="16"/>
  <c r="AC198" i="16"/>
  <c r="AB197" i="16"/>
  <c r="AC194" i="16"/>
  <c r="AA197" i="16"/>
  <c r="C33" i="9" l="1"/>
  <c r="C27" i="9"/>
  <c r="C32" i="9"/>
  <c r="C46" i="9"/>
  <c r="C20" i="9"/>
  <c r="C55" i="9"/>
  <c r="C26" i="9"/>
  <c r="C38" i="9"/>
  <c r="C58" i="9"/>
  <c r="C48" i="9"/>
  <c r="C41" i="9"/>
  <c r="C28" i="9"/>
  <c r="C17" i="9"/>
  <c r="C34" i="9"/>
  <c r="C52" i="9"/>
  <c r="C18" i="9"/>
  <c r="C35" i="9"/>
  <c r="C36" i="9"/>
  <c r="C39" i="9"/>
  <c r="C42" i="9"/>
  <c r="AB203" i="16"/>
  <c r="AB251" i="16" s="1"/>
  <c r="D19" i="9"/>
  <c r="AA216" i="16"/>
  <c r="AB216" i="16"/>
  <c r="AC202" i="16"/>
  <c r="D29" i="9"/>
  <c r="AC225" i="16"/>
  <c r="D56" i="9"/>
  <c r="D43" i="9"/>
  <c r="D37" i="9"/>
  <c r="AC250" i="16"/>
  <c r="D51" i="9"/>
  <c r="AB226" i="16"/>
  <c r="C228" i="16"/>
  <c r="C264" i="16" s="1"/>
  <c r="C50" i="9"/>
  <c r="AA203" i="16"/>
  <c r="AC215" i="16"/>
  <c r="AC263" i="16"/>
  <c r="C251" i="16"/>
  <c r="AC197" i="16"/>
  <c r="AC221" i="16"/>
  <c r="AC210" i="16"/>
  <c r="Z226" i="16"/>
  <c r="Z216" i="16"/>
  <c r="Z203" i="16"/>
  <c r="C230" i="16" l="1"/>
  <c r="Z251" i="16"/>
  <c r="AC203" i="16"/>
  <c r="C6" i="9"/>
  <c r="C53" i="9"/>
  <c r="C56" i="9" s="1"/>
  <c r="AC216" i="16"/>
  <c r="AC226" i="16"/>
  <c r="AB228" i="16"/>
  <c r="AB230" i="16" s="1"/>
  <c r="D30" i="9"/>
  <c r="D57" i="9"/>
  <c r="AA228" i="16"/>
  <c r="AA230" i="16" s="1"/>
  <c r="AA251" i="16"/>
  <c r="D44" i="9"/>
  <c r="Z230" i="16"/>
  <c r="Z264" i="16"/>
  <c r="Z228" i="16"/>
  <c r="D59" i="9" l="1"/>
  <c r="D61" i="9" s="1"/>
  <c r="AC228" i="16"/>
  <c r="AC230" i="16" s="1"/>
  <c r="AB264" i="16"/>
  <c r="AC251" i="16"/>
  <c r="AA264" i="16"/>
  <c r="AC264" i="16" l="1"/>
  <c r="L136" i="3" l="1"/>
  <c r="N136" i="3" s="1"/>
  <c r="M136" i="3"/>
  <c r="O136" i="3" s="1"/>
  <c r="L136" i="15" l="1"/>
  <c r="Z9" i="2" l="1"/>
  <c r="Z7" i="2"/>
  <c r="AA7" i="2"/>
  <c r="AB7" i="2"/>
  <c r="AA8" i="2"/>
  <c r="AB8" i="2"/>
  <c r="AA9" i="2"/>
  <c r="AB9" i="2"/>
  <c r="Z8" i="2" l="1"/>
  <c r="AC8" i="2" s="1"/>
  <c r="AC7" i="2"/>
  <c r="AC9" i="2"/>
  <c r="AB12" i="2" l="1"/>
  <c r="AB12" i="16"/>
  <c r="AA12" i="2"/>
  <c r="AA12" i="16"/>
  <c r="Z12" i="2"/>
  <c r="Z12" i="16"/>
  <c r="AB76" i="2"/>
  <c r="AB76" i="16"/>
  <c r="AA76" i="2"/>
  <c r="AA76" i="16"/>
  <c r="Z76" i="2"/>
  <c r="Z76" i="16"/>
  <c r="Z131" i="16" l="1"/>
  <c r="AC12" i="16"/>
  <c r="AC12" i="2"/>
  <c r="AC76" i="16"/>
  <c r="AC76" i="2"/>
  <c r="D11" i="6" l="1"/>
  <c r="D11" i="7"/>
  <c r="C11" i="7"/>
  <c r="C11" i="6"/>
  <c r="M135" i="15" l="1"/>
  <c r="O135" i="15" s="1"/>
  <c r="L135" i="15"/>
  <c r="N135" i="15" s="1"/>
  <c r="M135" i="3" l="1"/>
  <c r="O135" i="3" s="1"/>
  <c r="L135" i="3"/>
  <c r="N135" i="3" s="1"/>
  <c r="AA182" i="16" l="1"/>
  <c r="AB186" i="16" l="1"/>
  <c r="AA186" i="16"/>
  <c r="AB185" i="16"/>
  <c r="AA185" i="16"/>
  <c r="AB184" i="16"/>
  <c r="AA184" i="16"/>
  <c r="AB183" i="16"/>
  <c r="AA183" i="16"/>
  <c r="AB182" i="16"/>
  <c r="AB181" i="16"/>
  <c r="AA181" i="16"/>
  <c r="AB180" i="16"/>
  <c r="AA180" i="16"/>
  <c r="AB178" i="16"/>
  <c r="AA178" i="16"/>
  <c r="AB177" i="16"/>
  <c r="AA177" i="16"/>
  <c r="AB176" i="16"/>
  <c r="AA176" i="16"/>
  <c r="AB175" i="16"/>
  <c r="AA175" i="16"/>
  <c r="AB174" i="16"/>
  <c r="AA174" i="16"/>
  <c r="AB173" i="16"/>
  <c r="AA173" i="16"/>
  <c r="AB172" i="16"/>
  <c r="AA172" i="16"/>
  <c r="AB170" i="16"/>
  <c r="AA170" i="16"/>
  <c r="AB169" i="16"/>
  <c r="AA169" i="16"/>
  <c r="AA168" i="16"/>
  <c r="AB167" i="16"/>
  <c r="AB165" i="16"/>
  <c r="AA165" i="16"/>
  <c r="AB162" i="16"/>
  <c r="AA162" i="16"/>
  <c r="AB160" i="16"/>
  <c r="AA160" i="16"/>
  <c r="AB158" i="16"/>
  <c r="AA158" i="16"/>
  <c r="AB157" i="16"/>
  <c r="AA157" i="16"/>
  <c r="AB155" i="16"/>
  <c r="AA155" i="16"/>
  <c r="AB152" i="16"/>
  <c r="AA152" i="16"/>
  <c r="AB150" i="16"/>
  <c r="AA150" i="16"/>
  <c r="AB148" i="16"/>
  <c r="AA148" i="16"/>
  <c r="AB147" i="16"/>
  <c r="AA147" i="16"/>
  <c r="AB154" i="16"/>
  <c r="AA154" i="16"/>
  <c r="AB144" i="16"/>
  <c r="AA144" i="16"/>
  <c r="AB143" i="16"/>
  <c r="AA143" i="16"/>
  <c r="AB142" i="16"/>
  <c r="AA142" i="16"/>
  <c r="AB141" i="16"/>
  <c r="AA141" i="16"/>
  <c r="AB140" i="16"/>
  <c r="AA140" i="16"/>
  <c r="AB139" i="16"/>
  <c r="AA139" i="16"/>
  <c r="AB138" i="16"/>
  <c r="AA138" i="16"/>
  <c r="AB137" i="16"/>
  <c r="AA137" i="16"/>
  <c r="AB136" i="16"/>
  <c r="AA136" i="16"/>
  <c r="AB135" i="16"/>
  <c r="AA135" i="16"/>
  <c r="AB134" i="16"/>
  <c r="AA134" i="16"/>
  <c r="AB133" i="16"/>
  <c r="AA133" i="16"/>
  <c r="AB132" i="16"/>
  <c r="AA132" i="16"/>
  <c r="AB130" i="16"/>
  <c r="AA130" i="16"/>
  <c r="AB129" i="16"/>
  <c r="AA129" i="16"/>
  <c r="AB128" i="16"/>
  <c r="AA128" i="16"/>
  <c r="AB127" i="16"/>
  <c r="AA127" i="16"/>
  <c r="AB125" i="16"/>
  <c r="AA125" i="16"/>
  <c r="AB119" i="16"/>
  <c r="AA119" i="16"/>
  <c r="AB118" i="16"/>
  <c r="AB117" i="16"/>
  <c r="AA117" i="16"/>
  <c r="AB116" i="16"/>
  <c r="AA116" i="16"/>
  <c r="AB114" i="16"/>
  <c r="AA114" i="16"/>
  <c r="AB111" i="16"/>
  <c r="AA111" i="16"/>
  <c r="AB110" i="16"/>
  <c r="AB109" i="16"/>
  <c r="AA109" i="16"/>
  <c r="AB108" i="16"/>
  <c r="AA108" i="16"/>
  <c r="AB105" i="16"/>
  <c r="AA105" i="16"/>
  <c r="AB104" i="16"/>
  <c r="AA104" i="16"/>
  <c r="AB103" i="16"/>
  <c r="AA103" i="16"/>
  <c r="AB102" i="16"/>
  <c r="AA102" i="16"/>
  <c r="AB101" i="16"/>
  <c r="AA101" i="16"/>
  <c r="AB99" i="16"/>
  <c r="AA99" i="16"/>
  <c r="AB98" i="16"/>
  <c r="AA98" i="16"/>
  <c r="AB97" i="16"/>
  <c r="AA97" i="16"/>
  <c r="AB96" i="16"/>
  <c r="AA96" i="16"/>
  <c r="AB91" i="16"/>
  <c r="AA91" i="16"/>
  <c r="AB90" i="16"/>
  <c r="AA90" i="16"/>
  <c r="AB89" i="16"/>
  <c r="AA89" i="16"/>
  <c r="AB88" i="16"/>
  <c r="AA88" i="16"/>
  <c r="AB86" i="16"/>
  <c r="AA86" i="16"/>
  <c r="AB85" i="16"/>
  <c r="AA85" i="16"/>
  <c r="AB84" i="16"/>
  <c r="AA84" i="16"/>
  <c r="AB82" i="16"/>
  <c r="AA82" i="16"/>
  <c r="AB80" i="16"/>
  <c r="AA80" i="16"/>
  <c r="AA78" i="16"/>
  <c r="AB77" i="16"/>
  <c r="AA77" i="16"/>
  <c r="AB75" i="16"/>
  <c r="AA75" i="16"/>
  <c r="AB74" i="16"/>
  <c r="AA74" i="16"/>
  <c r="AB73" i="16"/>
  <c r="AA73" i="16"/>
  <c r="AB81" i="16"/>
  <c r="AA81" i="16"/>
  <c r="AB72" i="16"/>
  <c r="AA72" i="16"/>
  <c r="AB71" i="16"/>
  <c r="AA71" i="16"/>
  <c r="AB70" i="16"/>
  <c r="AA70" i="16"/>
  <c r="AB67" i="16"/>
  <c r="AA67" i="16"/>
  <c r="AB66" i="16"/>
  <c r="AA66" i="16"/>
  <c r="AB65" i="16"/>
  <c r="AA65" i="16"/>
  <c r="AB63" i="16"/>
  <c r="AA63" i="16"/>
  <c r="AB62" i="16"/>
  <c r="AA62" i="16"/>
  <c r="AB61" i="16"/>
  <c r="AA61" i="16"/>
  <c r="AB59" i="16"/>
  <c r="AA59" i="16"/>
  <c r="AB58" i="16"/>
  <c r="AA58" i="16"/>
  <c r="AB57" i="16"/>
  <c r="AA57" i="16"/>
  <c r="AB55" i="16"/>
  <c r="AA55" i="16"/>
  <c r="AB54" i="16"/>
  <c r="AA54" i="16"/>
  <c r="AB52" i="16"/>
  <c r="AA52" i="16"/>
  <c r="AB51" i="16"/>
  <c r="AA51" i="16"/>
  <c r="AB49" i="16"/>
  <c r="AA49" i="16"/>
  <c r="AB48" i="16"/>
  <c r="AA48" i="16"/>
  <c r="AB47" i="16"/>
  <c r="AA47" i="16"/>
  <c r="AB45" i="16"/>
  <c r="AA45" i="16"/>
  <c r="AB44" i="16"/>
  <c r="AA44" i="16"/>
  <c r="AB43" i="16"/>
  <c r="AA43" i="16"/>
  <c r="AB39" i="16"/>
  <c r="AA39" i="16"/>
  <c r="AB38" i="16"/>
  <c r="AA38" i="16"/>
  <c r="AB37" i="16"/>
  <c r="AA37" i="16"/>
  <c r="AB34" i="16"/>
  <c r="AA34" i="16"/>
  <c r="AB33" i="16"/>
  <c r="AA33" i="16"/>
  <c r="AB31" i="16"/>
  <c r="AA31" i="16"/>
  <c r="AB30" i="16"/>
  <c r="AA30" i="16"/>
  <c r="AB29" i="16"/>
  <c r="AA29" i="16"/>
  <c r="AB26" i="16"/>
  <c r="AA26" i="16"/>
  <c r="AB25" i="16"/>
  <c r="AA25" i="16"/>
  <c r="AB24" i="16"/>
  <c r="AA24" i="16"/>
  <c r="AB22" i="16"/>
  <c r="AA22" i="16"/>
  <c r="AB21" i="16"/>
  <c r="AA21" i="16"/>
  <c r="AB20" i="16"/>
  <c r="AA20" i="16"/>
  <c r="AB19" i="16"/>
  <c r="AA19" i="16"/>
  <c r="AB18" i="16"/>
  <c r="AA18" i="16"/>
  <c r="AB17" i="16"/>
  <c r="AA17" i="16"/>
  <c r="AB14" i="16"/>
  <c r="AA14" i="16"/>
  <c r="AB13" i="16"/>
  <c r="AA13" i="16"/>
  <c r="AB11" i="16"/>
  <c r="AA11" i="16"/>
  <c r="AB10" i="16"/>
  <c r="AA10" i="16"/>
  <c r="AB9" i="16"/>
  <c r="AA9" i="16"/>
  <c r="AB8" i="16"/>
  <c r="AB7" i="16"/>
  <c r="AA7" i="16"/>
  <c r="AA8" i="16"/>
  <c r="AB186" i="2"/>
  <c r="AA186" i="2"/>
  <c r="AB185" i="2"/>
  <c r="AA185" i="2"/>
  <c r="AB184" i="2"/>
  <c r="AA184" i="2"/>
  <c r="AB183" i="2"/>
  <c r="AA183" i="2"/>
  <c r="AB182" i="2"/>
  <c r="AA182" i="2"/>
  <c r="AB181" i="2"/>
  <c r="AA181" i="2"/>
  <c r="AB180" i="2"/>
  <c r="AA180" i="2"/>
  <c r="AB178" i="2"/>
  <c r="AA178" i="2"/>
  <c r="AB177" i="2"/>
  <c r="AA177" i="2"/>
  <c r="AB176" i="2"/>
  <c r="AA176" i="2"/>
  <c r="AB175" i="2"/>
  <c r="AA175" i="2"/>
  <c r="AB174" i="2"/>
  <c r="AA174" i="2"/>
  <c r="AB173" i="2"/>
  <c r="AA173" i="2"/>
  <c r="AB172" i="2"/>
  <c r="AA172" i="2"/>
  <c r="AB170" i="2"/>
  <c r="AA170" i="2"/>
  <c r="AB169" i="2"/>
  <c r="AA169" i="2"/>
  <c r="AA168" i="2"/>
  <c r="AB167" i="2"/>
  <c r="AB165" i="2"/>
  <c r="AA165" i="2"/>
  <c r="AB162" i="2"/>
  <c r="AA162" i="2"/>
  <c r="AB160" i="2"/>
  <c r="AA160" i="2"/>
  <c r="AB158" i="2"/>
  <c r="AA158" i="2"/>
  <c r="AB157" i="2"/>
  <c r="AA157" i="2"/>
  <c r="AB155" i="2"/>
  <c r="AA155" i="2"/>
  <c r="AB152" i="2"/>
  <c r="AA152" i="2"/>
  <c r="AB150" i="2"/>
  <c r="AA150" i="2"/>
  <c r="AB148" i="2"/>
  <c r="AB147" i="2"/>
  <c r="AA147" i="2"/>
  <c r="AB154" i="2"/>
  <c r="AA154" i="2"/>
  <c r="AB144" i="2"/>
  <c r="AA144" i="2"/>
  <c r="AB143" i="2"/>
  <c r="AA143" i="2"/>
  <c r="AB142" i="2"/>
  <c r="AA142" i="2"/>
  <c r="AB141" i="2"/>
  <c r="AA141" i="2"/>
  <c r="AB140" i="2"/>
  <c r="AA140" i="2"/>
  <c r="AB139" i="2"/>
  <c r="AA139" i="2"/>
  <c r="AB138" i="2"/>
  <c r="AA138" i="2"/>
  <c r="AB137" i="2"/>
  <c r="AA137" i="2"/>
  <c r="AB136" i="2"/>
  <c r="AA136" i="2"/>
  <c r="AB135" i="2"/>
  <c r="AA135" i="2"/>
  <c r="AB134" i="2"/>
  <c r="AA134" i="2"/>
  <c r="AB133" i="2"/>
  <c r="AA133" i="2"/>
  <c r="AB132" i="2"/>
  <c r="AA132" i="2"/>
  <c r="AB130" i="2"/>
  <c r="AA130" i="2"/>
  <c r="AB129" i="2"/>
  <c r="AA129" i="2"/>
  <c r="AB128" i="2"/>
  <c r="AA128" i="2"/>
  <c r="AB127" i="2"/>
  <c r="AA127" i="2"/>
  <c r="AB125" i="2"/>
  <c r="AA125" i="2"/>
  <c r="AA122" i="2"/>
  <c r="AB119" i="2"/>
  <c r="AA119" i="2"/>
  <c r="AB118" i="2"/>
  <c r="AB117" i="2"/>
  <c r="AA117" i="2"/>
  <c r="AB116" i="2"/>
  <c r="AA116" i="2"/>
  <c r="AB114" i="2"/>
  <c r="AA114" i="2"/>
  <c r="AB111" i="2"/>
  <c r="AA111" i="2"/>
  <c r="AB110" i="2"/>
  <c r="AB109" i="2"/>
  <c r="AA109" i="2"/>
  <c r="AB108" i="2"/>
  <c r="AA108" i="2"/>
  <c r="AB105" i="2"/>
  <c r="AA105" i="2"/>
  <c r="AB104" i="2"/>
  <c r="AA104" i="2"/>
  <c r="AB103" i="2"/>
  <c r="AA103" i="2"/>
  <c r="AB102" i="2"/>
  <c r="AA102" i="2"/>
  <c r="AB101" i="2"/>
  <c r="AA101" i="2"/>
  <c r="AB99" i="2"/>
  <c r="AA99" i="2"/>
  <c r="AB98" i="2"/>
  <c r="AA98" i="2"/>
  <c r="AB97" i="2"/>
  <c r="AA97" i="2"/>
  <c r="AB96" i="2"/>
  <c r="AA96" i="2"/>
  <c r="AB91" i="2"/>
  <c r="AA91" i="2"/>
  <c r="AB90" i="2"/>
  <c r="AA90" i="2"/>
  <c r="AB89" i="2"/>
  <c r="AA89" i="2"/>
  <c r="AB88" i="2"/>
  <c r="AA88" i="2"/>
  <c r="AB86" i="2"/>
  <c r="AA86" i="2"/>
  <c r="AB85" i="2"/>
  <c r="AA85" i="2"/>
  <c r="AB84" i="2"/>
  <c r="AA84" i="2"/>
  <c r="AB82" i="2"/>
  <c r="AA82" i="2"/>
  <c r="AB80" i="2"/>
  <c r="AA80" i="2"/>
  <c r="AB78" i="2"/>
  <c r="AA78" i="2"/>
  <c r="AB77" i="2"/>
  <c r="AA77" i="2"/>
  <c r="AB75" i="2"/>
  <c r="AA75" i="2"/>
  <c r="AB74" i="2"/>
  <c r="AA74" i="2"/>
  <c r="AB73" i="2"/>
  <c r="AA73" i="2"/>
  <c r="AB81" i="2"/>
  <c r="AA81" i="2"/>
  <c r="AB72" i="2"/>
  <c r="AA72" i="2"/>
  <c r="AB71" i="2"/>
  <c r="AA71" i="2"/>
  <c r="AB70" i="2"/>
  <c r="AA70" i="2"/>
  <c r="AB67" i="2"/>
  <c r="AA67" i="2"/>
  <c r="AB66" i="2"/>
  <c r="AA66" i="2"/>
  <c r="AB65" i="2"/>
  <c r="AA65" i="2"/>
  <c r="AB63" i="2"/>
  <c r="AA63" i="2"/>
  <c r="AB62" i="2"/>
  <c r="AA62" i="2"/>
  <c r="AB61" i="2"/>
  <c r="AA61" i="2"/>
  <c r="AB59" i="2"/>
  <c r="AA59" i="2"/>
  <c r="AB58" i="2"/>
  <c r="AA58" i="2"/>
  <c r="AB57" i="2"/>
  <c r="AA57" i="2"/>
  <c r="AB55" i="2"/>
  <c r="AA55" i="2"/>
  <c r="AB54" i="2"/>
  <c r="AA54" i="2"/>
  <c r="AB52" i="2"/>
  <c r="AA52" i="2"/>
  <c r="AB51" i="2"/>
  <c r="AA51" i="2"/>
  <c r="AB49" i="2"/>
  <c r="AA49" i="2"/>
  <c r="AB48" i="2"/>
  <c r="AA48" i="2"/>
  <c r="AB47" i="2"/>
  <c r="AA47" i="2"/>
  <c r="AB45" i="2"/>
  <c r="AA45" i="2"/>
  <c r="AB44" i="2"/>
  <c r="AA44" i="2"/>
  <c r="AB43" i="2"/>
  <c r="AA43" i="2"/>
  <c r="AB39" i="2"/>
  <c r="AA39" i="2"/>
  <c r="AB38" i="2"/>
  <c r="AA38" i="2"/>
  <c r="AB37" i="2"/>
  <c r="AA37" i="2"/>
  <c r="AB34" i="2"/>
  <c r="AA34" i="2"/>
  <c r="AB33" i="2"/>
  <c r="AA33" i="2"/>
  <c r="AB31" i="2"/>
  <c r="AA31" i="2"/>
  <c r="AB30" i="2"/>
  <c r="AA30" i="2"/>
  <c r="AB29" i="2"/>
  <c r="AA29" i="2"/>
  <c r="AB26" i="2"/>
  <c r="AA26" i="2"/>
  <c r="AB25" i="2"/>
  <c r="AA25" i="2"/>
  <c r="AB24" i="2"/>
  <c r="AA24" i="2"/>
  <c r="AB22" i="2"/>
  <c r="AA22" i="2"/>
  <c r="AB21" i="2"/>
  <c r="AA21" i="2"/>
  <c r="AB20" i="2"/>
  <c r="AA20" i="2"/>
  <c r="AB19" i="2"/>
  <c r="AA19" i="2"/>
  <c r="AB18" i="2"/>
  <c r="AA18" i="2"/>
  <c r="AB17" i="2"/>
  <c r="AA17" i="2"/>
  <c r="AB14" i="2"/>
  <c r="AA14" i="2"/>
  <c r="AB13" i="2"/>
  <c r="AA13" i="2"/>
  <c r="AB11" i="2"/>
  <c r="AA11" i="2"/>
  <c r="AB10" i="2"/>
  <c r="AA10" i="2"/>
  <c r="AD44" i="16" l="1"/>
  <c r="AB106" i="16"/>
  <c r="AA106" i="16"/>
  <c r="AA68" i="16"/>
  <c r="AA92" i="16"/>
  <c r="AB161" i="16"/>
  <c r="AB106" i="2"/>
  <c r="AA161" i="16"/>
  <c r="AA32" i="16"/>
  <c r="AB32" i="16"/>
  <c r="AB32" i="2"/>
  <c r="AA32" i="2"/>
  <c r="AA68" i="2"/>
  <c r="AA92" i="2"/>
  <c r="AA106" i="2"/>
  <c r="AB68" i="2"/>
  <c r="AB161" i="2"/>
  <c r="AA107" i="16" l="1"/>
  <c r="AA69" i="16"/>
  <c r="Z70" i="2" l="1"/>
  <c r="Z112" i="2"/>
  <c r="AC112" i="2" s="1"/>
  <c r="Z113" i="2"/>
  <c r="AC113" i="2" s="1"/>
  <c r="Z125" i="2"/>
  <c r="Z145" i="2"/>
  <c r="AC145" i="2" s="1"/>
  <c r="Z146" i="2"/>
  <c r="AC146" i="2" s="1"/>
  <c r="Z149" i="2"/>
  <c r="AC149" i="2" s="1"/>
  <c r="Z162" i="2"/>
  <c r="Z164" i="2"/>
  <c r="AC164" i="2" s="1"/>
  <c r="Z170" i="2"/>
  <c r="Z70" i="16"/>
  <c r="Z112" i="16"/>
  <c r="AC112" i="16" s="1"/>
  <c r="D45" i="7" s="1"/>
  <c r="Z113" i="16"/>
  <c r="AC113" i="16" s="1"/>
  <c r="D46" i="7" s="1"/>
  <c r="Z125" i="16"/>
  <c r="Z145" i="16"/>
  <c r="AC145" i="16" s="1"/>
  <c r="D24" i="8" s="1"/>
  <c r="Z146" i="16"/>
  <c r="AC146" i="16" s="1"/>
  <c r="D25" i="8" s="1"/>
  <c r="Z149" i="16"/>
  <c r="AC149" i="16" s="1"/>
  <c r="D28" i="8" s="1"/>
  <c r="Z162" i="16"/>
  <c r="Z164" i="16"/>
  <c r="AC164" i="16" s="1"/>
  <c r="Z170" i="16"/>
  <c r="C28" i="8" l="1"/>
  <c r="C46" i="7"/>
  <c r="C25" i="8"/>
  <c r="C45" i="7"/>
  <c r="C24" i="8"/>
  <c r="C52" i="8"/>
  <c r="C51" i="9"/>
  <c r="C43" i="9"/>
  <c r="C37" i="9"/>
  <c r="C29" i="9"/>
  <c r="C19" i="9"/>
  <c r="C44" i="9" l="1"/>
  <c r="C57" i="9"/>
  <c r="C30" i="9"/>
  <c r="AB92" i="2"/>
  <c r="AB107" i="2" s="1"/>
  <c r="AA107" i="2"/>
  <c r="C49" i="8"/>
  <c r="A3" i="8"/>
  <c r="A3" i="7"/>
  <c r="C59" i="9" l="1"/>
  <c r="C48" i="8"/>
  <c r="C47" i="8" s="1"/>
  <c r="AB69" i="2" l="1"/>
  <c r="AA69" i="2"/>
  <c r="C189" i="16" l="1"/>
  <c r="C189" i="2"/>
  <c r="C190" i="16" l="1"/>
  <c r="C7" i="6" l="1"/>
  <c r="C8" i="6"/>
  <c r="AC18" i="2"/>
  <c r="AC19" i="2"/>
  <c r="AC20" i="2"/>
  <c r="Z24" i="2"/>
  <c r="AC24" i="2" s="1"/>
  <c r="Z33" i="2"/>
  <c r="AC33" i="2" s="1"/>
  <c r="Z55" i="2"/>
  <c r="AC55" i="2" s="1"/>
  <c r="Z72" i="2"/>
  <c r="AC72" i="2" s="1"/>
  <c r="Z81" i="2"/>
  <c r="AC81" i="2" s="1"/>
  <c r="Z73" i="2"/>
  <c r="AC73" i="2" s="1"/>
  <c r="AC80" i="2"/>
  <c r="Z82" i="2"/>
  <c r="AC82" i="2" s="1"/>
  <c r="Z88" i="2"/>
  <c r="AC88" i="2" s="1"/>
  <c r="Z89" i="2"/>
  <c r="AC89" i="2" s="1"/>
  <c r="Z98" i="2"/>
  <c r="AC98" i="2" s="1"/>
  <c r="Z99" i="2"/>
  <c r="AC99" i="2" s="1"/>
  <c r="Z108" i="2"/>
  <c r="AC108" i="2" s="1"/>
  <c r="Z109" i="2"/>
  <c r="AC109" i="2" s="1"/>
  <c r="Z128" i="2"/>
  <c r="AC128" i="2" s="1"/>
  <c r="Z129" i="2"/>
  <c r="AC129" i="2" s="1"/>
  <c r="Z130" i="2"/>
  <c r="AC130" i="2" s="1"/>
  <c r="Z133" i="2"/>
  <c r="AC133" i="2" s="1"/>
  <c r="Z134" i="2"/>
  <c r="AC134" i="2" s="1"/>
  <c r="Z135" i="2"/>
  <c r="AC135" i="2" s="1"/>
  <c r="Z136" i="2"/>
  <c r="AC136" i="2" s="1"/>
  <c r="Z137" i="2"/>
  <c r="AC137" i="2" s="1"/>
  <c r="Z138" i="2"/>
  <c r="AC138" i="2" s="1"/>
  <c r="Z139" i="2"/>
  <c r="AC139" i="2" s="1"/>
  <c r="Z150" i="2"/>
  <c r="Z165" i="2"/>
  <c r="AC165" i="2" s="1"/>
  <c r="Z173" i="2"/>
  <c r="AC173" i="2" s="1"/>
  <c r="Z174" i="2"/>
  <c r="AC174" i="2" s="1"/>
  <c r="Z176" i="2"/>
  <c r="AC176" i="2" s="1"/>
  <c r="Z177" i="2"/>
  <c r="AC177" i="2" s="1"/>
  <c r="Z178" i="2"/>
  <c r="AC178" i="2" s="1"/>
  <c r="Z180" i="2"/>
  <c r="AC180" i="2" s="1"/>
  <c r="Z184" i="2"/>
  <c r="AC184" i="2" s="1"/>
  <c r="Z185" i="2"/>
  <c r="AC185" i="2" s="1"/>
  <c r="Z186" i="2"/>
  <c r="AC186" i="2" s="1"/>
  <c r="Z8" i="16"/>
  <c r="AC8" i="16" s="1"/>
  <c r="D7" i="6" s="1"/>
  <c r="Z9" i="16"/>
  <c r="AC9" i="16" s="1"/>
  <c r="D8" i="6" s="1"/>
  <c r="Z18" i="16"/>
  <c r="AC18" i="16" s="1"/>
  <c r="D15" i="6" s="1"/>
  <c r="Z19" i="16"/>
  <c r="AC19" i="16" s="1"/>
  <c r="D16" i="6" s="1"/>
  <c r="Z20" i="16"/>
  <c r="AC20" i="16" s="1"/>
  <c r="D17" i="6" s="1"/>
  <c r="Z24" i="16"/>
  <c r="AC24" i="16" s="1"/>
  <c r="D19" i="6" s="1"/>
  <c r="Z33" i="16"/>
  <c r="AC33" i="16" s="1"/>
  <c r="Z55" i="16"/>
  <c r="AC55" i="16" s="1"/>
  <c r="Z72" i="16"/>
  <c r="AC72" i="16" s="1"/>
  <c r="D7" i="7" s="1"/>
  <c r="Z81" i="16"/>
  <c r="AC81" i="16" s="1"/>
  <c r="D16" i="7" s="1"/>
  <c r="Z73" i="16"/>
  <c r="AC73" i="16" s="1"/>
  <c r="D8" i="7" s="1"/>
  <c r="AC80" i="16"/>
  <c r="D15" i="7" s="1"/>
  <c r="Z82" i="16"/>
  <c r="AC82" i="16" s="1"/>
  <c r="D17" i="7" s="1"/>
  <c r="Z88" i="16"/>
  <c r="AC88" i="16" s="1"/>
  <c r="D23" i="7" s="1"/>
  <c r="Z89" i="16"/>
  <c r="AC89" i="16" s="1"/>
  <c r="D24" i="7" s="1"/>
  <c r="Z91" i="16"/>
  <c r="AC91" i="16" s="1"/>
  <c r="Z98" i="16"/>
  <c r="AC98" i="16" s="1"/>
  <c r="D32" i="7" s="1"/>
  <c r="Z99" i="16"/>
  <c r="AC99" i="16" s="1"/>
  <c r="D33" i="7" s="1"/>
  <c r="Z108" i="16"/>
  <c r="AC108" i="16" s="1"/>
  <c r="Z109" i="16"/>
  <c r="AC109" i="16" s="1"/>
  <c r="Z128" i="16"/>
  <c r="AC128" i="16" s="1"/>
  <c r="D7" i="8" s="1"/>
  <c r="Z129" i="16"/>
  <c r="AC129" i="16" s="1"/>
  <c r="D8" i="8" s="1"/>
  <c r="Z130" i="16"/>
  <c r="AC130" i="16" s="1"/>
  <c r="D9" i="8" s="1"/>
  <c r="Z133" i="16"/>
  <c r="AC133" i="16" s="1"/>
  <c r="D12" i="8" s="1"/>
  <c r="Z134" i="16"/>
  <c r="AC134" i="16" s="1"/>
  <c r="D13" i="8" s="1"/>
  <c r="Z135" i="16"/>
  <c r="AC135" i="16" s="1"/>
  <c r="D14" i="8" s="1"/>
  <c r="Z136" i="16"/>
  <c r="AC136" i="16" s="1"/>
  <c r="D15" i="8" s="1"/>
  <c r="Z137" i="16"/>
  <c r="AC137" i="16" s="1"/>
  <c r="D16" i="8" s="1"/>
  <c r="Z138" i="16"/>
  <c r="AC138" i="16" s="1"/>
  <c r="D17" i="8" s="1"/>
  <c r="Z139" i="16"/>
  <c r="AC139" i="16" s="1"/>
  <c r="D18" i="8" s="1"/>
  <c r="Z150" i="16"/>
  <c r="Z165" i="16"/>
  <c r="AC165" i="16" s="1"/>
  <c r="Z173" i="16"/>
  <c r="AC173" i="16" s="1"/>
  <c r="Z174" i="16"/>
  <c r="AC174" i="16" s="1"/>
  <c r="Z176" i="16"/>
  <c r="AC176" i="16" s="1"/>
  <c r="Z177" i="16"/>
  <c r="AC177" i="16" s="1"/>
  <c r="Z178" i="16"/>
  <c r="AC178" i="16" s="1"/>
  <c r="Z180" i="16"/>
  <c r="AC180" i="16" s="1"/>
  <c r="Z184" i="16"/>
  <c r="AC184" i="16" s="1"/>
  <c r="Z185" i="16"/>
  <c r="AC185" i="16" s="1"/>
  <c r="Z186" i="16"/>
  <c r="AC186" i="16" s="1"/>
  <c r="C17" i="8" l="1"/>
  <c r="C13" i="8"/>
  <c r="C32" i="7"/>
  <c r="C15" i="7"/>
  <c r="C16" i="8"/>
  <c r="C12" i="8"/>
  <c r="C24" i="7"/>
  <c r="C15" i="8"/>
  <c r="C23" i="7"/>
  <c r="C16" i="7"/>
  <c r="C18" i="8"/>
  <c r="C14" i="8"/>
  <c r="C33" i="7"/>
  <c r="C17" i="7"/>
  <c r="D26" i="7"/>
  <c r="D38" i="6"/>
  <c r="AC150" i="16"/>
  <c r="D29" i="8" s="1"/>
  <c r="AC150" i="2"/>
  <c r="C38" i="6"/>
  <c r="C16" i="6"/>
  <c r="C9" i="8"/>
  <c r="C8" i="7"/>
  <c r="C15" i="6"/>
  <c r="C8" i="8"/>
  <c r="C19" i="6"/>
  <c r="C7" i="8"/>
  <c r="C7" i="7"/>
  <c r="C17" i="6"/>
  <c r="C29" i="8" l="1"/>
  <c r="AA110" i="16"/>
  <c r="AB122" i="2" l="1"/>
  <c r="AA167" i="2" l="1"/>
  <c r="AA167" i="16"/>
  <c r="AA187" i="16" l="1"/>
  <c r="AA120" i="16" s="1"/>
  <c r="Z91" i="2"/>
  <c r="AC91" i="2" s="1"/>
  <c r="C26" i="7" l="1"/>
  <c r="Z10" i="2"/>
  <c r="AC10" i="2" s="1"/>
  <c r="Z11" i="2"/>
  <c r="AC11" i="2" s="1"/>
  <c r="Z13" i="2"/>
  <c r="AC13" i="2" s="1"/>
  <c r="Z14" i="2"/>
  <c r="AC14" i="2" s="1"/>
  <c r="AC17" i="2"/>
  <c r="AC21" i="2"/>
  <c r="Z22" i="2"/>
  <c r="AC22" i="2" s="1"/>
  <c r="Z25" i="2"/>
  <c r="AC25" i="2" s="1"/>
  <c r="Z26" i="2"/>
  <c r="AC26" i="2" s="1"/>
  <c r="Z39" i="2"/>
  <c r="AC39" i="2" s="1"/>
  <c r="Z44" i="2"/>
  <c r="AC44" i="2" s="1"/>
  <c r="Z45" i="2"/>
  <c r="AC45" i="2" s="1"/>
  <c r="Z48" i="2"/>
  <c r="AC48" i="2" s="1"/>
  <c r="Z49" i="2"/>
  <c r="AC49" i="2" s="1"/>
  <c r="Z52" i="2"/>
  <c r="AC52" i="2" s="1"/>
  <c r="Z54" i="2"/>
  <c r="AC54" i="2" s="1"/>
  <c r="Z57" i="2"/>
  <c r="AC57" i="2" s="1"/>
  <c r="Z58" i="2"/>
  <c r="AC58" i="2" s="1"/>
  <c r="Z59" i="2"/>
  <c r="AC59" i="2" s="1"/>
  <c r="Z63" i="2"/>
  <c r="AC63" i="2" s="1"/>
  <c r="Z65" i="2"/>
  <c r="AC65" i="2" s="1"/>
  <c r="Z66" i="2"/>
  <c r="AC66" i="2" s="1"/>
  <c r="Z67" i="2"/>
  <c r="AC67" i="2" s="1"/>
  <c r="Z71" i="2"/>
  <c r="AC71" i="2" s="1"/>
  <c r="Z74" i="2"/>
  <c r="AC74" i="2" s="1"/>
  <c r="Z75" i="2"/>
  <c r="AC75" i="2" s="1"/>
  <c r="Z77" i="2"/>
  <c r="AC77" i="2" s="1"/>
  <c r="AC78" i="2"/>
  <c r="Z84" i="2"/>
  <c r="AC84" i="2" s="1"/>
  <c r="Z85" i="2"/>
  <c r="AC85" i="2" s="1"/>
  <c r="Z86" i="2"/>
  <c r="AC86" i="2" s="1"/>
  <c r="Z90" i="2"/>
  <c r="AC90" i="2" s="1"/>
  <c r="Z96" i="2"/>
  <c r="AC96" i="2" s="1"/>
  <c r="Z97" i="2"/>
  <c r="AC97" i="2" s="1"/>
  <c r="Z101" i="2"/>
  <c r="AC101" i="2" s="1"/>
  <c r="Z102" i="2"/>
  <c r="AC102" i="2" s="1"/>
  <c r="Z103" i="2"/>
  <c r="AC103" i="2" s="1"/>
  <c r="Z104" i="2"/>
  <c r="AC104" i="2" s="1"/>
  <c r="Z105" i="2"/>
  <c r="AC105" i="2" s="1"/>
  <c r="Z111" i="2"/>
  <c r="AC111" i="2" s="1"/>
  <c r="Z114" i="2"/>
  <c r="AC114" i="2" s="1"/>
  <c r="Z115" i="2"/>
  <c r="AC115" i="2" s="1"/>
  <c r="Z116" i="2"/>
  <c r="AC116" i="2" s="1"/>
  <c r="Z117" i="2"/>
  <c r="AC117" i="2" s="1"/>
  <c r="Z119" i="2"/>
  <c r="AC119" i="2" s="1"/>
  <c r="Z122" i="2"/>
  <c r="AC122" i="2" s="1"/>
  <c r="Z140" i="2"/>
  <c r="AC140" i="2" s="1"/>
  <c r="Z141" i="2"/>
  <c r="AC141" i="2" s="1"/>
  <c r="AC142" i="2"/>
  <c r="Z143" i="2"/>
  <c r="AC143" i="2" s="1"/>
  <c r="Z144" i="2"/>
  <c r="AC144" i="2" s="1"/>
  <c r="Z154" i="2"/>
  <c r="Z147" i="2"/>
  <c r="AC147" i="2" s="1"/>
  <c r="Z148" i="2"/>
  <c r="Z152" i="2"/>
  <c r="Z155" i="2"/>
  <c r="Z157" i="2"/>
  <c r="AC157" i="2" s="1"/>
  <c r="Z158" i="2"/>
  <c r="AC158" i="2" s="1"/>
  <c r="Z160" i="2"/>
  <c r="AC160" i="2" s="1"/>
  <c r="Z167" i="2"/>
  <c r="AC167" i="2" s="1"/>
  <c r="Z172" i="2"/>
  <c r="AC172" i="2" s="1"/>
  <c r="Z175" i="2"/>
  <c r="AC175" i="2" s="1"/>
  <c r="Z181" i="2"/>
  <c r="AC181" i="2" s="1"/>
  <c r="Z182" i="2"/>
  <c r="AC182" i="2" s="1"/>
  <c r="Z183" i="2"/>
  <c r="AC183" i="2" s="1"/>
  <c r="Z10" i="16"/>
  <c r="AC10" i="16" s="1"/>
  <c r="Z11" i="16"/>
  <c r="AC11" i="16" s="1"/>
  <c r="D10" i="6" s="1"/>
  <c r="Z13" i="16"/>
  <c r="AC13" i="16" s="1"/>
  <c r="Z14" i="16"/>
  <c r="AC14" i="16" s="1"/>
  <c r="Z17" i="16"/>
  <c r="AC17" i="16" s="1"/>
  <c r="D14" i="6" s="1"/>
  <c r="Z21" i="16"/>
  <c r="AC21" i="16" s="1"/>
  <c r="Z22" i="16"/>
  <c r="AC22" i="16" s="1"/>
  <c r="Z25" i="16"/>
  <c r="AC25" i="16" s="1"/>
  <c r="Z26" i="16"/>
  <c r="AC26" i="16" s="1"/>
  <c r="Z39" i="16"/>
  <c r="AC39" i="16" s="1"/>
  <c r="Z44" i="16"/>
  <c r="AC44" i="16" s="1"/>
  <c r="Z45" i="16"/>
  <c r="AC45" i="16" s="1"/>
  <c r="Z48" i="16"/>
  <c r="AC48" i="16" s="1"/>
  <c r="Z49" i="16"/>
  <c r="AC49" i="16" s="1"/>
  <c r="Z52" i="16"/>
  <c r="AC52" i="16" s="1"/>
  <c r="Z54" i="16"/>
  <c r="AC54" i="16" s="1"/>
  <c r="Z57" i="16"/>
  <c r="AC57" i="16" s="1"/>
  <c r="Z58" i="16"/>
  <c r="AC58" i="16" s="1"/>
  <c r="Z59" i="16"/>
  <c r="AC59" i="16" s="1"/>
  <c r="Z63" i="16"/>
  <c r="AC63" i="16" s="1"/>
  <c r="Z65" i="16"/>
  <c r="AC65" i="16" s="1"/>
  <c r="Z66" i="16"/>
  <c r="AC66" i="16" s="1"/>
  <c r="Z67" i="16"/>
  <c r="AC67" i="16" s="1"/>
  <c r="Z71" i="16"/>
  <c r="AC71" i="16" s="1"/>
  <c r="D6" i="7" s="1"/>
  <c r="Z74" i="16"/>
  <c r="AC74" i="16" s="1"/>
  <c r="Z75" i="16"/>
  <c r="AC75" i="16" s="1"/>
  <c r="D10" i="7" s="1"/>
  <c r="Z77" i="16"/>
  <c r="AC77" i="16" s="1"/>
  <c r="D12" i="7" s="1"/>
  <c r="Z84" i="16"/>
  <c r="AC84" i="16" s="1"/>
  <c r="D19" i="7" s="1"/>
  <c r="Z85" i="16"/>
  <c r="AC85" i="16" s="1"/>
  <c r="D20" i="7" s="1"/>
  <c r="Z86" i="16"/>
  <c r="AC86" i="16" s="1"/>
  <c r="Z90" i="16"/>
  <c r="AC90" i="16" s="1"/>
  <c r="D25" i="7" s="1"/>
  <c r="Z96" i="16"/>
  <c r="AC96" i="16" s="1"/>
  <c r="D30" i="7" s="1"/>
  <c r="Z97" i="16"/>
  <c r="AC97" i="16" s="1"/>
  <c r="Z101" i="16"/>
  <c r="AC101" i="16" s="1"/>
  <c r="Z102" i="16"/>
  <c r="AC102" i="16" s="1"/>
  <c r="Z103" i="16"/>
  <c r="AC103" i="16" s="1"/>
  <c r="Z104" i="16"/>
  <c r="AC104" i="16" s="1"/>
  <c r="Z105" i="16"/>
  <c r="AC105" i="16" s="1"/>
  <c r="Z110" i="16"/>
  <c r="AC110" i="16" s="1"/>
  <c r="D43" i="7" s="1"/>
  <c r="Z111" i="16"/>
  <c r="AC111" i="16" s="1"/>
  <c r="D44" i="7" s="1"/>
  <c r="Z114" i="16"/>
  <c r="AC114" i="16" s="1"/>
  <c r="Z115" i="16"/>
  <c r="AC115" i="16" s="1"/>
  <c r="D48" i="7" s="1"/>
  <c r="Z116" i="16"/>
  <c r="AC116" i="16" s="1"/>
  <c r="Z117" i="16"/>
  <c r="AC117" i="16" s="1"/>
  <c r="Z119" i="16"/>
  <c r="AC119" i="16" s="1"/>
  <c r="D52" i="7" s="1"/>
  <c r="Z120" i="16"/>
  <c r="Z122" i="16"/>
  <c r="AC122" i="16" s="1"/>
  <c r="D55" i="7" s="1"/>
  <c r="Z140" i="16"/>
  <c r="AC140" i="16" s="1"/>
  <c r="D19" i="8" s="1"/>
  <c r="Z141" i="16"/>
  <c r="AC141" i="16" s="1"/>
  <c r="D20" i="8" s="1"/>
  <c r="Z142" i="16"/>
  <c r="AC142" i="16" s="1"/>
  <c r="D21" i="8" s="1"/>
  <c r="Z143" i="16"/>
  <c r="AC143" i="16" s="1"/>
  <c r="D22" i="8" s="1"/>
  <c r="Z144" i="16"/>
  <c r="AC144" i="16" s="1"/>
  <c r="D23" i="8" s="1"/>
  <c r="Z154" i="16"/>
  <c r="Z147" i="16"/>
  <c r="Z148" i="16"/>
  <c r="AC148" i="16" s="1"/>
  <c r="D27" i="8" s="1"/>
  <c r="Z152" i="16"/>
  <c r="Z155" i="16"/>
  <c r="Z157" i="16"/>
  <c r="AC157" i="16" s="1"/>
  <c r="D36" i="8" s="1"/>
  <c r="Z158" i="16"/>
  <c r="AC158" i="16" s="1"/>
  <c r="D37" i="8" s="1"/>
  <c r="Z160" i="16"/>
  <c r="AC160" i="16" s="1"/>
  <c r="D39" i="8" s="1"/>
  <c r="Z167" i="16"/>
  <c r="AC167" i="16" s="1"/>
  <c r="D45" i="8" s="1"/>
  <c r="Z168" i="16"/>
  <c r="Z169" i="16"/>
  <c r="AC169" i="16" s="1"/>
  <c r="W33" i="19" s="1"/>
  <c r="Y33" i="19" s="1"/>
  <c r="Z172" i="16"/>
  <c r="AC172" i="16" s="1"/>
  <c r="Z175" i="16"/>
  <c r="AC175" i="16" s="1"/>
  <c r="Z181" i="16"/>
  <c r="AC181" i="16" s="1"/>
  <c r="Z182" i="16"/>
  <c r="AC182" i="16" s="1"/>
  <c r="Z183" i="16"/>
  <c r="AC183" i="16" s="1"/>
  <c r="C26" i="8" l="1"/>
  <c r="C52" i="7"/>
  <c r="C37" i="7"/>
  <c r="C19" i="7"/>
  <c r="C20" i="8"/>
  <c r="C44" i="7"/>
  <c r="C25" i="7"/>
  <c r="C39" i="8"/>
  <c r="C23" i="8"/>
  <c r="C19" i="8"/>
  <c r="C49" i="7"/>
  <c r="C39" i="7"/>
  <c r="C35" i="7"/>
  <c r="C21" i="7"/>
  <c r="C36" i="8"/>
  <c r="C21" i="8"/>
  <c r="C47" i="7"/>
  <c r="C30" i="7"/>
  <c r="C50" i="7"/>
  <c r="C36" i="7"/>
  <c r="C37" i="8"/>
  <c r="C22" i="8"/>
  <c r="C55" i="7"/>
  <c r="C48" i="7"/>
  <c r="C38" i="7"/>
  <c r="C31" i="7"/>
  <c r="C20" i="7"/>
  <c r="D39" i="7"/>
  <c r="D35" i="7"/>
  <c r="D21" i="7"/>
  <c r="D44" i="6"/>
  <c r="D47" i="7"/>
  <c r="D38" i="7"/>
  <c r="D31" i="7"/>
  <c r="D9" i="7"/>
  <c r="D43" i="6"/>
  <c r="D9" i="6"/>
  <c r="D50" i="7"/>
  <c r="D37" i="7"/>
  <c r="D37" i="6"/>
  <c r="D49" i="7"/>
  <c r="D36" i="7"/>
  <c r="D45" i="6"/>
  <c r="AC152" i="16"/>
  <c r="D31" i="8" s="1"/>
  <c r="AC155" i="16"/>
  <c r="D34" i="8" s="1"/>
  <c r="AC152" i="2"/>
  <c r="AC147" i="16"/>
  <c r="D26" i="8" s="1"/>
  <c r="AC155" i="2"/>
  <c r="AC154" i="16"/>
  <c r="D33" i="8" s="1"/>
  <c r="AC154" i="2"/>
  <c r="AD172" i="16"/>
  <c r="V20" i="19"/>
  <c r="AB78" i="16"/>
  <c r="AB92" i="16" s="1"/>
  <c r="AB107" i="16" s="1"/>
  <c r="C9" i="7"/>
  <c r="C43" i="6"/>
  <c r="C10" i="6"/>
  <c r="C13" i="7"/>
  <c r="C37" i="6"/>
  <c r="C9" i="6"/>
  <c r="C12" i="7"/>
  <c r="C45" i="6"/>
  <c r="C10" i="7"/>
  <c r="C44" i="6"/>
  <c r="C14" i="6"/>
  <c r="AD122" i="16"/>
  <c r="C45" i="8"/>
  <c r="C62" i="8" s="1"/>
  <c r="D62" i="8"/>
  <c r="AC15" i="16"/>
  <c r="D12" i="6" s="1"/>
  <c r="AC15" i="2"/>
  <c r="AC27" i="2"/>
  <c r="AC23" i="2"/>
  <c r="AC60" i="16"/>
  <c r="AC106" i="2"/>
  <c r="AC92" i="2"/>
  <c r="C6" i="7"/>
  <c r="Z118" i="16"/>
  <c r="AC27" i="16"/>
  <c r="D20" i="6" s="1"/>
  <c r="AC23" i="16"/>
  <c r="AC60" i="2"/>
  <c r="AC106" i="16"/>
  <c r="Z118" i="2"/>
  <c r="Z110" i="2"/>
  <c r="Z60" i="2"/>
  <c r="Z15" i="2"/>
  <c r="Z106" i="2"/>
  <c r="Z92" i="2"/>
  <c r="Z27" i="2"/>
  <c r="Z23" i="2"/>
  <c r="Z27" i="16"/>
  <c r="Z23" i="16"/>
  <c r="Z15" i="16"/>
  <c r="Z60" i="16"/>
  <c r="Z106" i="16"/>
  <c r="Z92" i="16"/>
  <c r="C34" i="8" l="1"/>
  <c r="C18" i="6"/>
  <c r="C31" i="8"/>
  <c r="D40" i="7"/>
  <c r="C33" i="8"/>
  <c r="D18" i="6"/>
  <c r="D40" i="6"/>
  <c r="V19" i="19"/>
  <c r="W20" i="19"/>
  <c r="W19" i="19" s="1"/>
  <c r="AC78" i="16"/>
  <c r="D13" i="7" s="1"/>
  <c r="N37" i="19"/>
  <c r="C40" i="7"/>
  <c r="C40" i="6"/>
  <c r="C27" i="7"/>
  <c r="C20" i="6"/>
  <c r="C12" i="6"/>
  <c r="AA118" i="2"/>
  <c r="AC118" i="2" s="1"/>
  <c r="Z121" i="16"/>
  <c r="AC107" i="2"/>
  <c r="Z121" i="2"/>
  <c r="AA110" i="2"/>
  <c r="AC110" i="2" s="1"/>
  <c r="AA118" i="16"/>
  <c r="AA121" i="16" s="1"/>
  <c r="AA123" i="16" s="1"/>
  <c r="AA124" i="16" s="1"/>
  <c r="Y19" i="19" l="1"/>
  <c r="Y20" i="19"/>
  <c r="C51" i="7"/>
  <c r="D27" i="7"/>
  <c r="D41" i="7" s="1"/>
  <c r="V12" i="19"/>
  <c r="AC92" i="16"/>
  <c r="AC107" i="16" s="1"/>
  <c r="C41" i="7"/>
  <c r="C43" i="7"/>
  <c r="Z124" i="16"/>
  <c r="Z107" i="16"/>
  <c r="AC118" i="16"/>
  <c r="D51" i="7" s="1"/>
  <c r="Z124" i="2"/>
  <c r="Z107" i="2"/>
  <c r="Z123" i="2"/>
  <c r="N136" i="15"/>
  <c r="Z123" i="16"/>
  <c r="V34" i="19" l="1"/>
  <c r="V37" i="19" s="1"/>
  <c r="J7" i="19"/>
  <c r="J11" i="19" s="1"/>
  <c r="J34" i="19" s="1"/>
  <c r="J37" i="19" s="1"/>
  <c r="B37" i="19"/>
  <c r="Z132" i="16" l="1"/>
  <c r="AC132" i="16" s="1"/>
  <c r="Z37" i="2"/>
  <c r="AC37" i="2" s="1"/>
  <c r="Z31" i="2"/>
  <c r="AC31" i="2" s="1"/>
  <c r="Z62" i="16"/>
  <c r="AC62" i="16" s="1"/>
  <c r="Z61" i="2"/>
  <c r="AC61" i="2" s="1"/>
  <c r="Z29" i="2"/>
  <c r="AC29" i="2" s="1"/>
  <c r="Z127" i="16"/>
  <c r="AC127" i="16" s="1"/>
  <c r="D6" i="8" s="1"/>
  <c r="D5" i="8" s="1"/>
  <c r="Z34" i="2"/>
  <c r="AC34" i="2" s="1"/>
  <c r="Z30" i="2"/>
  <c r="AC30" i="2" s="1"/>
  <c r="Z34" i="16"/>
  <c r="AC34" i="16" s="1"/>
  <c r="D27" i="6" s="1"/>
  <c r="Z7" i="16"/>
  <c r="AC7" i="16" s="1"/>
  <c r="D6" i="6" s="1"/>
  <c r="AC131" i="16" l="1"/>
  <c r="D11" i="8"/>
  <c r="C22" i="6"/>
  <c r="C23" i="6"/>
  <c r="C24" i="6"/>
  <c r="C41" i="6"/>
  <c r="C27" i="6"/>
  <c r="C30" i="6"/>
  <c r="Z53" i="2"/>
  <c r="Z51" i="2"/>
  <c r="AC51" i="2" s="1"/>
  <c r="Z30" i="16"/>
  <c r="AC30" i="16" s="1"/>
  <c r="Z131" i="2"/>
  <c r="Z132" i="2"/>
  <c r="AC132" i="2" s="1"/>
  <c r="Z40" i="2"/>
  <c r="Z38" i="2"/>
  <c r="AC38" i="2" s="1"/>
  <c r="Z50" i="2"/>
  <c r="Z47" i="2"/>
  <c r="AC47" i="2" s="1"/>
  <c r="Z64" i="2"/>
  <c r="Z62" i="2"/>
  <c r="AC62" i="2" s="1"/>
  <c r="Z126" i="2"/>
  <c r="Z51" i="16"/>
  <c r="AC51" i="16" s="1"/>
  <c r="AC53" i="16" s="1"/>
  <c r="Z46" i="2"/>
  <c r="Z43" i="2"/>
  <c r="AC43" i="2" s="1"/>
  <c r="Z31" i="16"/>
  <c r="AC31" i="16" s="1"/>
  <c r="AC64" i="16"/>
  <c r="D42" i="6" s="1"/>
  <c r="Z47" i="16"/>
  <c r="AC47" i="16" s="1"/>
  <c r="AC50" i="16" s="1"/>
  <c r="D35" i="6" s="1"/>
  <c r="Z29" i="16"/>
  <c r="AC29" i="16" s="1"/>
  <c r="D22" i="6" s="1"/>
  <c r="Z37" i="16"/>
  <c r="AC37" i="16" s="1"/>
  <c r="AC32" i="2"/>
  <c r="C6" i="6"/>
  <c r="AC126" i="16"/>
  <c r="Z61" i="16"/>
  <c r="AC61" i="16" s="1"/>
  <c r="Z43" i="16"/>
  <c r="AC43" i="16" s="1"/>
  <c r="AC46" i="16" s="1"/>
  <c r="Z38" i="16"/>
  <c r="AC38" i="16" s="1"/>
  <c r="AC40" i="16" s="1"/>
  <c r="D31" i="6" s="1"/>
  <c r="Z68" i="2"/>
  <c r="Z32" i="2"/>
  <c r="Z126" i="16"/>
  <c r="Z32" i="16"/>
  <c r="AC131" i="2" l="1"/>
  <c r="D10" i="8"/>
  <c r="D35" i="8" s="1"/>
  <c r="D38" i="8" s="1"/>
  <c r="D40" i="8" s="1"/>
  <c r="D30" i="6"/>
  <c r="D36" i="6"/>
  <c r="D24" i="6"/>
  <c r="D41" i="6"/>
  <c r="AC156" i="16"/>
  <c r="AC159" i="16" s="1"/>
  <c r="AC161" i="16" s="1"/>
  <c r="AC166" i="16" s="1"/>
  <c r="W13" i="19" s="1"/>
  <c r="D34" i="6"/>
  <c r="D23" i="6"/>
  <c r="AC53" i="2"/>
  <c r="AC50" i="2"/>
  <c r="AC46" i="2"/>
  <c r="AC40" i="2"/>
  <c r="C25" i="6"/>
  <c r="Z50" i="16"/>
  <c r="Z53" i="16"/>
  <c r="Z68" i="16"/>
  <c r="Z64" i="16"/>
  <c r="C11" i="8"/>
  <c r="Z127" i="2"/>
  <c r="AC32" i="16"/>
  <c r="AC64" i="2"/>
  <c r="Z46" i="16"/>
  <c r="Z156" i="2"/>
  <c r="Z40" i="16"/>
  <c r="W12" i="19" l="1"/>
  <c r="Y12" i="19" s="1"/>
  <c r="Y13" i="19"/>
  <c r="C42" i="6"/>
  <c r="C10" i="8"/>
  <c r="D25" i="6"/>
  <c r="D42" i="8"/>
  <c r="D60" i="8"/>
  <c r="D46" i="8"/>
  <c r="D46" i="6"/>
  <c r="C35" i="6"/>
  <c r="AC68" i="2"/>
  <c r="C31" i="6"/>
  <c r="C34" i="6"/>
  <c r="C36" i="6"/>
  <c r="AC163" i="16"/>
  <c r="AB68" i="16"/>
  <c r="AB69" i="16" s="1"/>
  <c r="Z159" i="2"/>
  <c r="AC127" i="2"/>
  <c r="Z156" i="16"/>
  <c r="AC69" i="2" l="1"/>
  <c r="D47" i="6"/>
  <c r="C60" i="9"/>
  <c r="C61" i="9" s="1"/>
  <c r="D61" i="8"/>
  <c r="C46" i="6"/>
  <c r="C47" i="6" s="1"/>
  <c r="Z159" i="16"/>
  <c r="Z69" i="16"/>
  <c r="Z189" i="16" s="1"/>
  <c r="C6" i="8"/>
  <c r="AC126" i="2"/>
  <c r="Z69" i="2"/>
  <c r="Z189" i="2" s="1"/>
  <c r="Z163" i="2"/>
  <c r="AB168" i="16"/>
  <c r="AB187" i="16" s="1"/>
  <c r="AB120" i="16" s="1"/>
  <c r="C5" i="8" l="1"/>
  <c r="AC168" i="16"/>
  <c r="AA148" i="2"/>
  <c r="AB168" i="2"/>
  <c r="Z166" i="2"/>
  <c r="Z163" i="16"/>
  <c r="Z161" i="2"/>
  <c r="AC68" i="16"/>
  <c r="AC69" i="16" s="1"/>
  <c r="AB187" i="2" l="1"/>
  <c r="AB120" i="2" s="1"/>
  <c r="W7" i="19"/>
  <c r="AC171" i="16"/>
  <c r="AC179" i="16" s="1"/>
  <c r="AC187" i="16" s="1"/>
  <c r="C171" i="2" s="1"/>
  <c r="C179" i="2" s="1"/>
  <c r="C187" i="2" s="1"/>
  <c r="AB121" i="16"/>
  <c r="AB123" i="16" s="1"/>
  <c r="AB124" i="16" s="1"/>
  <c r="AC120" i="16"/>
  <c r="D53" i="7" s="1"/>
  <c r="M136" i="15"/>
  <c r="O136" i="15" s="1"/>
  <c r="Z161" i="16"/>
  <c r="Z166" i="16"/>
  <c r="AA161" i="2"/>
  <c r="AA187" i="2" s="1"/>
  <c r="AC148" i="2"/>
  <c r="W11" i="19" l="1"/>
  <c r="Y7" i="19"/>
  <c r="C27" i="8"/>
  <c r="C35" i="8" s="1"/>
  <c r="C38" i="8" s="1"/>
  <c r="D54" i="7"/>
  <c r="D56" i="7" s="1"/>
  <c r="D57" i="7" s="1"/>
  <c r="C190" i="2"/>
  <c r="AA120" i="2"/>
  <c r="AA121" i="2" s="1"/>
  <c r="AA123" i="2" s="1"/>
  <c r="AA124" i="2" s="1"/>
  <c r="AC190" i="16"/>
  <c r="AE3" i="16"/>
  <c r="AC121" i="16"/>
  <c r="AC123" i="16" s="1"/>
  <c r="AC124" i="16" s="1"/>
  <c r="Z171" i="16"/>
  <c r="AC156" i="2"/>
  <c r="AB121" i="2"/>
  <c r="AB123" i="2" s="1"/>
  <c r="AB124" i="2" s="1"/>
  <c r="W34" i="19" l="1"/>
  <c r="Y34" i="19" s="1"/>
  <c r="Y11" i="19"/>
  <c r="AC159" i="2"/>
  <c r="C40" i="8"/>
  <c r="Z168" i="2"/>
  <c r="AC168" i="2" s="1"/>
  <c r="AD168" i="2" s="1"/>
  <c r="AC120" i="2"/>
  <c r="AC121" i="2" s="1"/>
  <c r="Z179" i="16"/>
  <c r="Z187" i="16" s="1"/>
  <c r="AE2" i="16"/>
  <c r="AC189" i="16"/>
  <c r="W37" i="19" l="1"/>
  <c r="K7" i="19"/>
  <c r="K11" i="19" s="1"/>
  <c r="AC161" i="2"/>
  <c r="C53" i="7"/>
  <c r="C54" i="7" s="1"/>
  <c r="Y37" i="19"/>
  <c r="M7" i="19"/>
  <c r="C42" i="8"/>
  <c r="C46" i="8"/>
  <c r="C60" i="8"/>
  <c r="Z190" i="16"/>
  <c r="AC123" i="2" l="1"/>
  <c r="AC166" i="2"/>
  <c r="AC163" i="2"/>
  <c r="C56" i="7"/>
  <c r="C57" i="7" s="1"/>
  <c r="M11" i="19"/>
  <c r="C61" i="8"/>
  <c r="AC124" i="2" l="1"/>
  <c r="C61" i="7" s="1"/>
  <c r="K13" i="19"/>
  <c r="G1" i="6"/>
  <c r="F1" i="6"/>
  <c r="Z169" i="2"/>
  <c r="AC169" i="2" s="1"/>
  <c r="AC171" i="2" s="1"/>
  <c r="AC189" i="2" l="1"/>
  <c r="AE2" i="2"/>
  <c r="M13" i="19"/>
  <c r="K12" i="19"/>
  <c r="AC179" i="2"/>
  <c r="Z179" i="2"/>
  <c r="Z187" i="2" s="1"/>
  <c r="Z190" i="2" s="1"/>
  <c r="Z171" i="2"/>
  <c r="AC187" i="2" l="1"/>
  <c r="AE3" i="2" s="1"/>
  <c r="M12" i="19"/>
  <c r="K34" i="19"/>
  <c r="M34" i="19" l="1"/>
  <c r="M37" i="19" s="1"/>
  <c r="K37" i="19"/>
  <c r="AC19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个人用户</author>
  </authors>
  <commentList>
    <comment ref="Q5" authorId="0" shapeId="0" xr:uid="{00000000-0006-0000-0600-000001000000}">
      <text>
        <r>
          <rPr>
            <b/>
            <sz val="9"/>
            <color indexed="81"/>
            <rFont val="宋体"/>
            <family val="3"/>
            <charset val="134"/>
          </rPr>
          <t>个人用户:</t>
        </r>
        <r>
          <rPr>
            <sz val="9"/>
            <color indexed="81"/>
            <rFont val="宋体"/>
            <family val="3"/>
            <charset val="134"/>
          </rPr>
          <t xml:space="preserve">
无长期股权投资</t>
        </r>
      </text>
    </comment>
    <comment ref="T5" authorId="0" shapeId="0" xr:uid="{00000000-0006-0000-0600-000002000000}">
      <text>
        <r>
          <rPr>
            <b/>
            <sz val="9"/>
            <color indexed="81"/>
            <rFont val="宋体"/>
            <family val="3"/>
            <charset val="134"/>
          </rPr>
          <t>个人用户:</t>
        </r>
        <r>
          <rPr>
            <sz val="9"/>
            <color indexed="81"/>
            <rFont val="宋体"/>
            <family val="3"/>
            <charset val="134"/>
          </rPr>
          <t xml:space="preserve">
无长期股权投资
</t>
        </r>
      </text>
    </comment>
    <comment ref="X5" authorId="0" shapeId="0" xr:uid="{00000000-0006-0000-0600-000003000000}">
      <text>
        <r>
          <rPr>
            <b/>
            <sz val="9"/>
            <color indexed="81"/>
            <rFont val="宋体"/>
            <family val="3"/>
            <charset val="134"/>
          </rPr>
          <t>个人用户:</t>
        </r>
        <r>
          <rPr>
            <sz val="9"/>
            <color indexed="81"/>
            <rFont val="宋体"/>
            <family val="3"/>
            <charset val="134"/>
          </rPr>
          <t xml:space="preserve">
未设立账套
</t>
        </r>
      </text>
    </comment>
  </commentList>
</comments>
</file>

<file path=xl/sharedStrings.xml><?xml version="1.0" encoding="utf-8"?>
<sst xmlns="http://schemas.openxmlformats.org/spreadsheetml/2006/main" count="1403" uniqueCount="760">
  <si>
    <t>流动资产：</t>
  </si>
  <si>
    <t>流动负债：</t>
  </si>
  <si>
    <t xml:space="preserve">    货币资金</t>
  </si>
  <si>
    <t xml:space="preserve">    短期借款</t>
  </si>
  <si>
    <t xml:space="preserve">    预收款项</t>
  </si>
  <si>
    <t xml:space="preserve">    预付款项</t>
  </si>
  <si>
    <t xml:space="preserve">    应付职工薪酬</t>
  </si>
  <si>
    <t xml:space="preserve">    其他应收款</t>
  </si>
  <si>
    <t xml:space="preserve">    应交税费</t>
  </si>
  <si>
    <t xml:space="preserve">        减：其他应收款坏账准备</t>
  </si>
  <si>
    <t xml:space="preserve">    其他应付款</t>
  </si>
  <si>
    <t xml:space="preserve">    其他应收款净额</t>
  </si>
  <si>
    <t xml:space="preserve">    存货</t>
  </si>
  <si>
    <t xml:space="preserve">        减：存货跌价准备</t>
  </si>
  <si>
    <t xml:space="preserve">    存货净额</t>
  </si>
  <si>
    <t xml:space="preserve">    一年内到期的非流动负债</t>
  </si>
  <si>
    <t xml:space="preserve">    一年内到期的非流动资产</t>
  </si>
  <si>
    <t xml:space="preserve">    其他流动负债</t>
  </si>
  <si>
    <t xml:space="preserve">    其他流动资产</t>
  </si>
  <si>
    <t>流动资产合计</t>
  </si>
  <si>
    <t>流动负债合计</t>
  </si>
  <si>
    <t>非流动资产：</t>
  </si>
  <si>
    <t>非流动负债：</t>
  </si>
  <si>
    <t xml:space="preserve">    长期借款</t>
  </si>
  <si>
    <t xml:space="preserve">    应付债券</t>
  </si>
  <si>
    <t xml:space="preserve">    其中：优先股</t>
  </si>
  <si>
    <t xml:space="preserve">    长期应收款</t>
  </si>
  <si>
    <t xml:space="preserve">              永续债</t>
  </si>
  <si>
    <t xml:space="preserve">    长期股权投资</t>
  </si>
  <si>
    <t xml:space="preserve">    长期应付款</t>
  </si>
  <si>
    <t xml:space="preserve">        减：长期股权投资减值准备</t>
  </si>
  <si>
    <t xml:space="preserve">    长期股权投资净额</t>
  </si>
  <si>
    <t xml:space="preserve">    预计负债</t>
  </si>
  <si>
    <t xml:space="preserve">    递延收益</t>
  </si>
  <si>
    <t xml:space="preserve">    递延所得税负债</t>
  </si>
  <si>
    <t xml:space="preserve">    投资性房地产</t>
  </si>
  <si>
    <t xml:space="preserve">        减：投资性房地产累计折旧（摊销）</t>
  </si>
  <si>
    <t>非流动负债合计</t>
  </si>
  <si>
    <t xml:space="preserve">        减：投资性房地产减值准备</t>
  </si>
  <si>
    <t>负债合计</t>
  </si>
  <si>
    <t xml:space="preserve">    投资性房地产净额</t>
  </si>
  <si>
    <t xml:space="preserve">    固定资产</t>
  </si>
  <si>
    <t xml:space="preserve">        减：累计折旧</t>
  </si>
  <si>
    <t xml:space="preserve">        减：固定资产减值准备</t>
  </si>
  <si>
    <t xml:space="preserve">    固定资产净额</t>
  </si>
  <si>
    <t xml:space="preserve">    在建工程</t>
  </si>
  <si>
    <t xml:space="preserve">    减：在建工程减值准备</t>
  </si>
  <si>
    <t xml:space="preserve">    在建工程净额</t>
  </si>
  <si>
    <t xml:space="preserve">    生产性生物资产</t>
  </si>
  <si>
    <t xml:space="preserve">    实收资本（或股本）</t>
  </si>
  <si>
    <t xml:space="preserve">    油气资产</t>
  </si>
  <si>
    <t xml:space="preserve">    其他权益工具</t>
  </si>
  <si>
    <t xml:space="preserve">    无形资产</t>
  </si>
  <si>
    <t xml:space="preserve">        减：累计摊销</t>
  </si>
  <si>
    <t xml:space="preserve">        减：无形资产减值准备</t>
  </si>
  <si>
    <t xml:space="preserve">    资本公积</t>
  </si>
  <si>
    <t xml:space="preserve">    无形资产净额</t>
  </si>
  <si>
    <t xml:space="preserve">    减：库存股</t>
  </si>
  <si>
    <t xml:space="preserve">    开发支出</t>
  </si>
  <si>
    <t xml:space="preserve">    其他综合收益</t>
  </si>
  <si>
    <t xml:space="preserve">    商誉</t>
  </si>
  <si>
    <t xml:space="preserve">    专项储备</t>
  </si>
  <si>
    <t xml:space="preserve">        减：商誉减值准备</t>
  </si>
  <si>
    <t xml:space="preserve">    盈余公积</t>
  </si>
  <si>
    <t xml:space="preserve">    商誉净额</t>
  </si>
  <si>
    <t xml:space="preserve">    一般风险准备</t>
  </si>
  <si>
    <t xml:space="preserve">    长期待摊费用</t>
  </si>
  <si>
    <t xml:space="preserve">    未分配利润</t>
  </si>
  <si>
    <t xml:space="preserve">    递延所得税资产</t>
  </si>
  <si>
    <t xml:space="preserve">    归属于母公司所有者权益合计</t>
  </si>
  <si>
    <t xml:space="preserve">    其他非流动资产</t>
  </si>
  <si>
    <t xml:space="preserve">    少数股东权益</t>
  </si>
  <si>
    <t xml:space="preserve">    非流动资产合计</t>
  </si>
  <si>
    <t>所有者权益（或股东权益）合计</t>
  </si>
  <si>
    <t>资产总计</t>
  </si>
  <si>
    <t>负债和所有者权益（或股东权益）总计</t>
  </si>
  <si>
    <t>一、营业总收入</t>
  </si>
  <si>
    <t>加：年初未分配利润（未弥补亏损以“-”号填列）</t>
  </si>
  <si>
    <t xml:space="preserve">       其他转入</t>
  </si>
  <si>
    <t>六、可供分配的利润(亏损以"-"号填列)</t>
  </si>
  <si>
    <t xml:space="preserve">    利息收入</t>
  </si>
  <si>
    <t>减：提取法定盈余公积</t>
  </si>
  <si>
    <t xml:space="preserve">    已赚保费</t>
  </si>
  <si>
    <t xml:space="preserve">       提取一般风险准备</t>
  </si>
  <si>
    <t xml:space="preserve">    手续费及佣金收入</t>
  </si>
  <si>
    <t xml:space="preserve">       提取职工奖励及福利基金</t>
  </si>
  <si>
    <t>二、营业总成本</t>
  </si>
  <si>
    <t xml:space="preserve">       提取储备基金</t>
  </si>
  <si>
    <t xml:space="preserve">       提取企业发展基金</t>
  </si>
  <si>
    <t xml:space="preserve">       利润归还投资</t>
  </si>
  <si>
    <t xml:space="preserve">    利息支出</t>
  </si>
  <si>
    <t>七、可供股东分配的利润(亏损以"-"号填列)</t>
  </si>
  <si>
    <t xml:space="preserve">    手续费及佣金支出</t>
  </si>
  <si>
    <t>减：应付优先股股利</t>
  </si>
  <si>
    <t xml:space="preserve">    退保金</t>
  </si>
  <si>
    <t xml:space="preserve">       提取任意盈余公积</t>
  </si>
  <si>
    <t xml:space="preserve">    赔付支出净额</t>
  </si>
  <si>
    <t xml:space="preserve">       应付普通股股利</t>
  </si>
  <si>
    <t xml:space="preserve">    提取保险合同准备金净额</t>
  </si>
  <si>
    <t xml:space="preserve">       转作股本的普通股股利</t>
  </si>
  <si>
    <t xml:space="preserve">    保单红利支出</t>
  </si>
  <si>
    <t xml:space="preserve">       整体折股变更</t>
  </si>
  <si>
    <t xml:space="preserve">    分保费用</t>
  </si>
  <si>
    <t xml:space="preserve">       分公司上交利润</t>
  </si>
  <si>
    <t xml:space="preserve">    税金及附加</t>
  </si>
  <si>
    <t xml:space="preserve">    销售费用</t>
  </si>
  <si>
    <t>八、未分配利润(未弥补亏损以"-"号表示)</t>
  </si>
  <si>
    <t xml:space="preserve">    管理费用</t>
  </si>
  <si>
    <t xml:space="preserve">    研发费用</t>
  </si>
  <si>
    <t xml:space="preserve">    财务费用</t>
  </si>
  <si>
    <t xml:space="preserve">    其中：利息费用</t>
  </si>
  <si>
    <t>加：其他收益</t>
  </si>
  <si>
    <t xml:space="preserve">    其中：对联营企业和合营企业的投资收益</t>
  </si>
  <si>
    <t>三、营业利润（亏损以“-”号填列）</t>
  </si>
  <si>
    <t xml:space="preserve">    加：营业外收入</t>
  </si>
  <si>
    <t xml:space="preserve">    减：营业外支出</t>
  </si>
  <si>
    <t>四、利润总额（亏损总额以“-”号填列）</t>
  </si>
  <si>
    <t xml:space="preserve">    减：所得税费用</t>
  </si>
  <si>
    <t>五、净利润（净亏损以“-”号填列）</t>
  </si>
  <si>
    <t>（一）按经营持续性分类</t>
  </si>
  <si>
    <t>1、持续经营净利润</t>
  </si>
  <si>
    <t>2、终止经营净利润</t>
  </si>
  <si>
    <t>（二）按所有权归属分类</t>
  </si>
  <si>
    <t>期末未审数</t>
    <phoneticPr fontId="2" type="noConversion"/>
  </si>
  <si>
    <t>期末审定数</t>
    <phoneticPr fontId="2" type="noConversion"/>
  </si>
  <si>
    <t>所有者权益：</t>
    <phoneticPr fontId="2" type="noConversion"/>
  </si>
  <si>
    <t>附注</t>
  </si>
  <si>
    <t>附注</t>
    <phoneticPr fontId="2" type="noConversion"/>
  </si>
  <si>
    <t>期末余额</t>
  </si>
  <si>
    <t>投资收益</t>
  </si>
  <si>
    <t>审计调整</t>
    <phoneticPr fontId="2" type="noConversion"/>
  </si>
  <si>
    <t>借方</t>
    <phoneticPr fontId="2" type="noConversion"/>
  </si>
  <si>
    <t>贷方</t>
    <phoneticPr fontId="2" type="noConversion"/>
  </si>
  <si>
    <t>货币资金</t>
  </si>
  <si>
    <t>衍生金融资产</t>
  </si>
  <si>
    <t>预付款项</t>
  </si>
  <si>
    <t>其他应收款</t>
  </si>
  <si>
    <t>存货</t>
  </si>
  <si>
    <t>一年内到期的非流动资产</t>
  </si>
  <si>
    <t>其他流动资产</t>
  </si>
  <si>
    <t>长期应收款</t>
  </si>
  <si>
    <t>长期股权投资</t>
  </si>
  <si>
    <t>投资性房地产</t>
  </si>
  <si>
    <t>固定资产</t>
  </si>
  <si>
    <t>在建工程</t>
  </si>
  <si>
    <t>生产性生物资产</t>
  </si>
  <si>
    <t>油气资产</t>
  </si>
  <si>
    <t>无形资产</t>
  </si>
  <si>
    <t>开发支出</t>
  </si>
  <si>
    <t>商誉</t>
  </si>
  <si>
    <t>长期待摊费用</t>
  </si>
  <si>
    <t>递延所得税资产</t>
  </si>
  <si>
    <t>其他非流动资产</t>
  </si>
  <si>
    <t>短期借款</t>
  </si>
  <si>
    <t>预收款项</t>
  </si>
  <si>
    <t>应付职工薪酬</t>
  </si>
  <si>
    <t>应交税费</t>
  </si>
  <si>
    <t>其他应付款</t>
  </si>
  <si>
    <t>一年内到期的非流动负债</t>
  </si>
  <si>
    <t>其他流动负债</t>
  </si>
  <si>
    <t>长期借款</t>
  </si>
  <si>
    <t>应付债券</t>
  </si>
  <si>
    <t>长期应付款</t>
  </si>
  <si>
    <t>预计负债</t>
  </si>
  <si>
    <t>递延收益</t>
  </si>
  <si>
    <t>递延所得税负债</t>
  </si>
  <si>
    <t>其他非流动负债</t>
  </si>
  <si>
    <t>其他权益工具</t>
  </si>
  <si>
    <t>资本公积</t>
  </si>
  <si>
    <t>其他综合收益</t>
  </si>
  <si>
    <t>专项储备</t>
  </si>
  <si>
    <t>盈余公积</t>
  </si>
  <si>
    <t>一般风险准备</t>
  </si>
  <si>
    <t>未分配利润</t>
  </si>
  <si>
    <t>少数股东权益</t>
  </si>
  <si>
    <t>利息收入</t>
  </si>
  <si>
    <t>已赚保费</t>
  </si>
  <si>
    <t>手续费及佣金收入</t>
  </si>
  <si>
    <t>利息支出</t>
  </si>
  <si>
    <t>手续费及佣金支出</t>
  </si>
  <si>
    <t>退保金</t>
  </si>
  <si>
    <t>赔付支出净额</t>
  </si>
  <si>
    <t>提取保险合同准备金净额</t>
  </si>
  <si>
    <t>保单红利支出</t>
  </si>
  <si>
    <t>分保费用</t>
  </si>
  <si>
    <t>税金及附加</t>
  </si>
  <si>
    <t>销售费用</t>
  </si>
  <si>
    <t>管理费用</t>
  </si>
  <si>
    <t>研发费用</t>
  </si>
  <si>
    <t>财务费用</t>
  </si>
  <si>
    <t>资产减值损失</t>
  </si>
  <si>
    <t>公允价值变动收益</t>
  </si>
  <si>
    <t>资产处置收益</t>
  </si>
  <si>
    <t>汇兑收益</t>
  </si>
  <si>
    <t>其他转入</t>
  </si>
  <si>
    <t>提取一般风险准备</t>
  </si>
  <si>
    <t>提取职工奖励及福利基金</t>
  </si>
  <si>
    <t>提取储备基金</t>
  </si>
  <si>
    <t>提取企业发展基金</t>
  </si>
  <si>
    <t>利润归还投资</t>
  </si>
  <si>
    <t>提取任意盈余公积</t>
  </si>
  <si>
    <t>应付普通股股利</t>
  </si>
  <si>
    <t>转作股本的普通股股利</t>
  </si>
  <si>
    <t>整体折股变更</t>
  </si>
  <si>
    <t>分公司上交利润</t>
  </si>
  <si>
    <t>序号</t>
    <phoneticPr fontId="1" type="noConversion"/>
  </si>
  <si>
    <t>摘要</t>
    <phoneticPr fontId="1" type="noConversion"/>
  </si>
  <si>
    <t>一级科目</t>
    <phoneticPr fontId="1" type="noConversion"/>
  </si>
  <si>
    <t>二级科目</t>
    <phoneticPr fontId="1" type="noConversion"/>
  </si>
  <si>
    <t>借方金额</t>
    <phoneticPr fontId="1" type="noConversion"/>
  </si>
  <si>
    <t>贷方金额</t>
    <phoneticPr fontId="1" type="noConversion"/>
  </si>
  <si>
    <t>1、归属于母公司所有者的净利润</t>
    <phoneticPr fontId="2" type="noConversion"/>
  </si>
  <si>
    <t>2、少数股东损益</t>
    <phoneticPr fontId="2" type="noConversion"/>
  </si>
  <si>
    <t>期末</t>
    <phoneticPr fontId="2" type="noConversion"/>
  </si>
  <si>
    <r>
      <rPr>
        <sz val="10"/>
        <rFont val="宋体"/>
        <family val="3"/>
        <charset val="134"/>
      </rPr>
      <t>金额单位：人民币元</t>
    </r>
    <phoneticPr fontId="13" type="noConversion"/>
  </si>
  <si>
    <r>
      <rPr>
        <b/>
        <sz val="10"/>
        <rFont val="宋体"/>
        <family val="3"/>
        <charset val="134"/>
      </rPr>
      <t>项</t>
    </r>
    <r>
      <rPr>
        <b/>
        <sz val="10"/>
        <rFont val="Times New Roman"/>
        <family val="1"/>
      </rPr>
      <t xml:space="preserve">          </t>
    </r>
    <r>
      <rPr>
        <b/>
        <sz val="10"/>
        <rFont val="宋体"/>
        <family val="3"/>
        <charset val="134"/>
      </rPr>
      <t>目</t>
    </r>
    <phoneticPr fontId="13" type="noConversion"/>
  </si>
  <si>
    <r>
      <rPr>
        <b/>
        <sz val="10"/>
        <rFont val="宋体"/>
        <family val="3"/>
        <charset val="134"/>
      </rPr>
      <t>附注</t>
    </r>
    <phoneticPr fontId="13" type="noConversion"/>
  </si>
  <si>
    <t>期初余额</t>
  </si>
  <si>
    <r>
      <rPr>
        <b/>
        <sz val="10"/>
        <rFont val="宋体"/>
        <family val="3"/>
        <charset val="134"/>
      </rPr>
      <t>流动资产：</t>
    </r>
  </si>
  <si>
    <r>
      <t xml:space="preserve"> </t>
    </r>
    <r>
      <rPr>
        <sz val="10"/>
        <rFont val="宋体"/>
        <family val="3"/>
        <charset val="134"/>
      </rPr>
      <t>货币资金</t>
    </r>
    <phoneticPr fontId="13" type="noConversion"/>
  </si>
  <si>
    <r>
      <t xml:space="preserve"> </t>
    </r>
    <r>
      <rPr>
        <sz val="10"/>
        <rFont val="宋体"/>
        <family val="3"/>
        <charset val="134"/>
      </rPr>
      <t>结算备付金</t>
    </r>
    <phoneticPr fontId="13" type="noConversion"/>
  </si>
  <si>
    <r>
      <t xml:space="preserve"> </t>
    </r>
    <r>
      <rPr>
        <sz val="10"/>
        <rFont val="宋体"/>
        <family val="3"/>
        <charset val="134"/>
      </rPr>
      <t>拆出资金</t>
    </r>
    <phoneticPr fontId="13" type="noConversion"/>
  </si>
  <si>
    <r>
      <t xml:space="preserve"> </t>
    </r>
    <r>
      <rPr>
        <sz val="10"/>
        <rFont val="宋体"/>
        <family val="3"/>
        <charset val="134"/>
      </rPr>
      <t>衍生金融资产</t>
    </r>
    <phoneticPr fontId="13" type="noConversion"/>
  </si>
  <si>
    <r>
      <t xml:space="preserve"> </t>
    </r>
    <r>
      <rPr>
        <sz val="10"/>
        <rFont val="宋体"/>
        <family val="3"/>
        <charset val="134"/>
      </rPr>
      <t>预付款项</t>
    </r>
    <phoneticPr fontId="13" type="noConversion"/>
  </si>
  <si>
    <r>
      <t xml:space="preserve"> </t>
    </r>
    <r>
      <rPr>
        <sz val="10"/>
        <rFont val="宋体"/>
        <family val="3"/>
        <charset val="134"/>
      </rPr>
      <t>应收保费</t>
    </r>
    <phoneticPr fontId="13" type="noConversion"/>
  </si>
  <si>
    <r>
      <t xml:space="preserve"> </t>
    </r>
    <r>
      <rPr>
        <sz val="10"/>
        <rFont val="宋体"/>
        <family val="3"/>
        <charset val="134"/>
      </rPr>
      <t>应收分保账款</t>
    </r>
    <phoneticPr fontId="13" type="noConversion"/>
  </si>
  <si>
    <r>
      <t xml:space="preserve"> </t>
    </r>
    <r>
      <rPr>
        <sz val="10"/>
        <rFont val="宋体"/>
        <family val="3"/>
        <charset val="134"/>
      </rPr>
      <t>应收分保合同准备金</t>
    </r>
    <phoneticPr fontId="13" type="noConversion"/>
  </si>
  <si>
    <r>
      <t xml:space="preserve"> </t>
    </r>
    <r>
      <rPr>
        <sz val="10"/>
        <rFont val="宋体"/>
        <family val="3"/>
        <charset val="134"/>
      </rPr>
      <t>其他应收款</t>
    </r>
    <phoneticPr fontId="13" type="noConversion"/>
  </si>
  <si>
    <r>
      <t xml:space="preserve"> </t>
    </r>
    <r>
      <rPr>
        <sz val="10"/>
        <rFont val="宋体"/>
        <family val="3"/>
        <charset val="134"/>
      </rPr>
      <t>买入返售金融资产</t>
    </r>
    <phoneticPr fontId="13" type="noConversion"/>
  </si>
  <si>
    <r>
      <t xml:space="preserve"> </t>
    </r>
    <r>
      <rPr>
        <sz val="10"/>
        <rFont val="宋体"/>
        <family val="3"/>
        <charset val="134"/>
      </rPr>
      <t>存货</t>
    </r>
    <phoneticPr fontId="13" type="noConversion"/>
  </si>
  <si>
    <r>
      <t xml:space="preserve"> </t>
    </r>
    <r>
      <rPr>
        <sz val="10"/>
        <rFont val="宋体"/>
        <family val="3"/>
        <charset val="134"/>
      </rPr>
      <t>持有待售资产</t>
    </r>
    <phoneticPr fontId="13" type="noConversion"/>
  </si>
  <si>
    <r>
      <t xml:space="preserve"> </t>
    </r>
    <r>
      <rPr>
        <sz val="10"/>
        <rFont val="宋体"/>
        <family val="3"/>
        <charset val="134"/>
      </rPr>
      <t>一年内到期的非流动资产</t>
    </r>
    <phoneticPr fontId="13" type="noConversion"/>
  </si>
  <si>
    <r>
      <t xml:space="preserve"> </t>
    </r>
    <r>
      <rPr>
        <sz val="10"/>
        <rFont val="宋体"/>
        <family val="3"/>
        <charset val="134"/>
      </rPr>
      <t>其他流动资产</t>
    </r>
    <phoneticPr fontId="13" type="noConversion"/>
  </si>
  <si>
    <r>
      <rPr>
        <b/>
        <sz val="10"/>
        <rFont val="宋体"/>
        <family val="3"/>
        <charset val="134"/>
      </rPr>
      <t>流动资产合计</t>
    </r>
    <phoneticPr fontId="2" type="noConversion"/>
  </si>
  <si>
    <r>
      <rPr>
        <b/>
        <sz val="10"/>
        <rFont val="宋体"/>
        <family val="3"/>
        <charset val="134"/>
      </rPr>
      <t>非流动资产：</t>
    </r>
    <phoneticPr fontId="13" type="noConversion"/>
  </si>
  <si>
    <r>
      <t xml:space="preserve"> </t>
    </r>
    <r>
      <rPr>
        <sz val="10"/>
        <rFont val="宋体"/>
        <family val="3"/>
        <charset val="134"/>
      </rPr>
      <t>发放委托贷款及垫款</t>
    </r>
    <phoneticPr fontId="13" type="noConversion"/>
  </si>
  <si>
    <r>
      <t xml:space="preserve"> </t>
    </r>
    <r>
      <rPr>
        <sz val="10"/>
        <rFont val="宋体"/>
        <family val="3"/>
        <charset val="134"/>
      </rPr>
      <t>长期应收款</t>
    </r>
    <phoneticPr fontId="13" type="noConversion"/>
  </si>
  <si>
    <r>
      <t xml:space="preserve"> </t>
    </r>
    <r>
      <rPr>
        <sz val="10"/>
        <rFont val="宋体"/>
        <family val="3"/>
        <charset val="134"/>
      </rPr>
      <t>长期股权投资</t>
    </r>
    <phoneticPr fontId="13" type="noConversion"/>
  </si>
  <si>
    <r>
      <t xml:space="preserve"> </t>
    </r>
    <r>
      <rPr>
        <sz val="10"/>
        <rFont val="宋体"/>
        <family val="3"/>
        <charset val="134"/>
      </rPr>
      <t>投资性房地产</t>
    </r>
    <phoneticPr fontId="13" type="noConversion"/>
  </si>
  <si>
    <r>
      <t xml:space="preserve"> </t>
    </r>
    <r>
      <rPr>
        <sz val="10"/>
        <rFont val="宋体"/>
        <family val="3"/>
        <charset val="134"/>
      </rPr>
      <t>固定资产</t>
    </r>
    <phoneticPr fontId="2" type="noConversion"/>
  </si>
  <si>
    <r>
      <t xml:space="preserve"> </t>
    </r>
    <r>
      <rPr>
        <sz val="10"/>
        <rFont val="宋体"/>
        <family val="3"/>
        <charset val="134"/>
      </rPr>
      <t>在建工程</t>
    </r>
    <phoneticPr fontId="13" type="noConversion"/>
  </si>
  <si>
    <r>
      <t xml:space="preserve"> </t>
    </r>
    <r>
      <rPr>
        <sz val="10"/>
        <rFont val="宋体"/>
        <family val="3"/>
        <charset val="134"/>
      </rPr>
      <t>生产性生物资产</t>
    </r>
    <phoneticPr fontId="13" type="noConversion"/>
  </si>
  <si>
    <r>
      <t xml:space="preserve"> </t>
    </r>
    <r>
      <rPr>
        <sz val="10"/>
        <rFont val="宋体"/>
        <family val="3"/>
        <charset val="134"/>
      </rPr>
      <t>油气资产</t>
    </r>
    <phoneticPr fontId="13" type="noConversion"/>
  </si>
  <si>
    <r>
      <t xml:space="preserve"> </t>
    </r>
    <r>
      <rPr>
        <sz val="10"/>
        <rFont val="宋体"/>
        <family val="3"/>
        <charset val="134"/>
      </rPr>
      <t>无形资产</t>
    </r>
    <phoneticPr fontId="13" type="noConversion"/>
  </si>
  <si>
    <r>
      <t xml:space="preserve"> </t>
    </r>
    <r>
      <rPr>
        <sz val="10"/>
        <rFont val="宋体"/>
        <family val="3"/>
        <charset val="134"/>
      </rPr>
      <t>开发支出</t>
    </r>
    <phoneticPr fontId="13" type="noConversion"/>
  </si>
  <si>
    <r>
      <t xml:space="preserve"> </t>
    </r>
    <r>
      <rPr>
        <sz val="10"/>
        <rFont val="宋体"/>
        <family val="3"/>
        <charset val="134"/>
      </rPr>
      <t>商誉</t>
    </r>
    <phoneticPr fontId="13" type="noConversion"/>
  </si>
  <si>
    <r>
      <t xml:space="preserve"> </t>
    </r>
    <r>
      <rPr>
        <sz val="10"/>
        <rFont val="宋体"/>
        <family val="3"/>
        <charset val="134"/>
      </rPr>
      <t>长期待摊费用</t>
    </r>
    <phoneticPr fontId="13" type="noConversion"/>
  </si>
  <si>
    <r>
      <t xml:space="preserve"> </t>
    </r>
    <r>
      <rPr>
        <sz val="10"/>
        <rFont val="宋体"/>
        <family val="3"/>
        <charset val="134"/>
      </rPr>
      <t>递延所得税资产</t>
    </r>
    <phoneticPr fontId="13" type="noConversion"/>
  </si>
  <si>
    <r>
      <t xml:space="preserve"> </t>
    </r>
    <r>
      <rPr>
        <sz val="10"/>
        <rFont val="宋体"/>
        <family val="3"/>
        <charset val="134"/>
      </rPr>
      <t>其他非流动资产</t>
    </r>
    <phoneticPr fontId="13" type="noConversion"/>
  </si>
  <si>
    <r>
      <rPr>
        <b/>
        <sz val="10"/>
        <rFont val="宋体"/>
        <family val="3"/>
        <charset val="134"/>
      </rPr>
      <t>非流动资产合计</t>
    </r>
    <phoneticPr fontId="13" type="noConversion"/>
  </si>
  <si>
    <r>
      <t xml:space="preserve"> </t>
    </r>
    <r>
      <rPr>
        <b/>
        <sz val="10"/>
        <rFont val="宋体"/>
        <family val="3"/>
        <charset val="134"/>
      </rPr>
      <t>资产总计</t>
    </r>
    <phoneticPr fontId="13" type="noConversion"/>
  </si>
  <si>
    <t xml:space="preserve"> </t>
    <phoneticPr fontId="13" type="noConversion"/>
  </si>
  <si>
    <r>
      <rPr>
        <b/>
        <sz val="10"/>
        <rFont val="宋体"/>
        <family val="3"/>
        <charset val="134"/>
      </rPr>
      <t>法定代表人：</t>
    </r>
    <r>
      <rPr>
        <b/>
        <sz val="10"/>
        <rFont val="Times New Roman"/>
        <family val="1"/>
      </rPr>
      <t xml:space="preserve">                              </t>
    </r>
    <r>
      <rPr>
        <b/>
        <sz val="10"/>
        <rFont val="宋体"/>
        <family val="3"/>
        <charset val="134"/>
      </rPr>
      <t>主管会计工作负责人：</t>
    </r>
    <r>
      <rPr>
        <b/>
        <sz val="10"/>
        <rFont val="Times New Roman"/>
        <family val="1"/>
      </rPr>
      <t xml:space="preserve">                              </t>
    </r>
    <r>
      <rPr>
        <b/>
        <sz val="10"/>
        <rFont val="宋体"/>
        <family val="3"/>
        <charset val="134"/>
      </rPr>
      <t>会计机构负责人：</t>
    </r>
    <phoneticPr fontId="13" type="noConversion"/>
  </si>
  <si>
    <r>
      <rPr>
        <sz val="10"/>
        <rFont val="宋体"/>
        <family val="3"/>
        <charset val="134"/>
      </rPr>
      <t>金额单位：人民币元</t>
    </r>
    <phoneticPr fontId="2" type="noConversion"/>
  </si>
  <si>
    <t>项          目</t>
  </si>
  <si>
    <r>
      <rPr>
        <b/>
        <sz val="10"/>
        <rFont val="宋体"/>
        <family val="3"/>
        <charset val="134"/>
      </rPr>
      <t>流动负债：</t>
    </r>
    <phoneticPr fontId="13" type="noConversion"/>
  </si>
  <si>
    <r>
      <t xml:space="preserve">  </t>
    </r>
    <r>
      <rPr>
        <sz val="10"/>
        <rFont val="宋体"/>
        <family val="3"/>
        <charset val="134"/>
      </rPr>
      <t>短期借款</t>
    </r>
    <r>
      <rPr>
        <sz val="10"/>
        <rFont val="Times New Roman"/>
        <family val="1"/>
      </rPr>
      <t>  </t>
    </r>
    <phoneticPr fontId="13" type="noConversion"/>
  </si>
  <si>
    <r>
      <t xml:space="preserve"> </t>
    </r>
    <r>
      <rPr>
        <sz val="10"/>
        <rFont val="宋体"/>
        <family val="3"/>
        <charset val="134"/>
      </rPr>
      <t>向中央银行借款</t>
    </r>
    <phoneticPr fontId="2" type="noConversion"/>
  </si>
  <si>
    <r>
      <t xml:space="preserve"> </t>
    </r>
    <r>
      <rPr>
        <sz val="10"/>
        <rFont val="宋体"/>
        <family val="3"/>
        <charset val="134"/>
      </rPr>
      <t>吸收存款及同业存放</t>
    </r>
    <phoneticPr fontId="2" type="noConversion"/>
  </si>
  <si>
    <r>
      <t xml:space="preserve"> </t>
    </r>
    <r>
      <rPr>
        <sz val="10"/>
        <rFont val="宋体"/>
        <family val="3"/>
        <charset val="134"/>
      </rPr>
      <t>拆入资金</t>
    </r>
    <phoneticPr fontId="2" type="noConversion"/>
  </si>
  <si>
    <r>
      <t xml:space="preserve">  </t>
    </r>
    <r>
      <rPr>
        <sz val="10"/>
        <rFont val="宋体"/>
        <family val="3"/>
        <charset val="134"/>
      </rPr>
      <t>衍生金融负债</t>
    </r>
    <phoneticPr fontId="2" type="noConversion"/>
  </si>
  <si>
    <r>
      <t xml:space="preserve">  </t>
    </r>
    <r>
      <rPr>
        <sz val="10"/>
        <rFont val="宋体"/>
        <family val="3"/>
        <charset val="134"/>
      </rPr>
      <t>预收款项</t>
    </r>
    <phoneticPr fontId="2" type="noConversion"/>
  </si>
  <si>
    <r>
      <t xml:space="preserve"> </t>
    </r>
    <r>
      <rPr>
        <sz val="10"/>
        <rFont val="宋体"/>
        <family val="3"/>
        <charset val="134"/>
      </rPr>
      <t>卖出回购金融资产款</t>
    </r>
    <phoneticPr fontId="2" type="noConversion"/>
  </si>
  <si>
    <r>
      <t xml:space="preserve"> </t>
    </r>
    <r>
      <rPr>
        <sz val="10"/>
        <rFont val="宋体"/>
        <family val="3"/>
        <charset val="134"/>
      </rPr>
      <t>应付手续费及佣金</t>
    </r>
    <phoneticPr fontId="2" type="noConversion"/>
  </si>
  <si>
    <r>
      <t xml:space="preserve">  </t>
    </r>
    <r>
      <rPr>
        <sz val="10"/>
        <rFont val="宋体"/>
        <family val="3"/>
        <charset val="134"/>
      </rPr>
      <t>应付职工薪酬</t>
    </r>
    <phoneticPr fontId="2" type="noConversion"/>
  </si>
  <si>
    <r>
      <t xml:space="preserve">  </t>
    </r>
    <r>
      <rPr>
        <sz val="10"/>
        <rFont val="宋体"/>
        <family val="3"/>
        <charset val="134"/>
      </rPr>
      <t>应交税费</t>
    </r>
    <phoneticPr fontId="2" type="noConversion"/>
  </si>
  <si>
    <r>
      <t xml:space="preserve">  </t>
    </r>
    <r>
      <rPr>
        <sz val="10"/>
        <rFont val="宋体"/>
        <family val="3"/>
        <charset val="134"/>
      </rPr>
      <t>其他应付款</t>
    </r>
    <phoneticPr fontId="2" type="noConversion"/>
  </si>
  <si>
    <r>
      <t xml:space="preserve"> </t>
    </r>
    <r>
      <rPr>
        <sz val="10"/>
        <rFont val="宋体"/>
        <family val="3"/>
        <charset val="134"/>
      </rPr>
      <t>应付分保账款</t>
    </r>
    <phoneticPr fontId="2" type="noConversion"/>
  </si>
  <si>
    <r>
      <t xml:space="preserve"> </t>
    </r>
    <r>
      <rPr>
        <sz val="10"/>
        <rFont val="宋体"/>
        <family val="3"/>
        <charset val="134"/>
      </rPr>
      <t>代理买卖证券款</t>
    </r>
    <phoneticPr fontId="2" type="noConversion"/>
  </si>
  <si>
    <r>
      <t xml:space="preserve"> </t>
    </r>
    <r>
      <rPr>
        <sz val="10"/>
        <rFont val="宋体"/>
        <family val="3"/>
        <charset val="134"/>
      </rPr>
      <t>代理承销证券款</t>
    </r>
    <phoneticPr fontId="2" type="noConversion"/>
  </si>
  <si>
    <r>
      <t xml:space="preserve">  </t>
    </r>
    <r>
      <rPr>
        <sz val="10"/>
        <rFont val="宋体"/>
        <family val="3"/>
        <charset val="134"/>
      </rPr>
      <t>持有待售负债</t>
    </r>
    <phoneticPr fontId="2" type="noConversion"/>
  </si>
  <si>
    <r>
      <t xml:space="preserve">  </t>
    </r>
    <r>
      <rPr>
        <sz val="10"/>
        <rFont val="宋体"/>
        <family val="3"/>
        <charset val="134"/>
      </rPr>
      <t>一年内到期的非流动负债</t>
    </r>
    <phoneticPr fontId="2" type="noConversion"/>
  </si>
  <si>
    <r>
      <t xml:space="preserve">  </t>
    </r>
    <r>
      <rPr>
        <sz val="10"/>
        <rFont val="宋体"/>
        <family val="3"/>
        <charset val="134"/>
      </rPr>
      <t>其他流动负债</t>
    </r>
    <phoneticPr fontId="13" type="noConversion"/>
  </si>
  <si>
    <r>
      <rPr>
        <b/>
        <sz val="10"/>
        <rFont val="宋体"/>
        <family val="3"/>
        <charset val="134"/>
      </rPr>
      <t>流动负债合计</t>
    </r>
    <phoneticPr fontId="13" type="noConversion"/>
  </si>
  <si>
    <r>
      <rPr>
        <b/>
        <sz val="10"/>
        <rFont val="宋体"/>
        <family val="3"/>
        <charset val="134"/>
      </rPr>
      <t>非流动负债：</t>
    </r>
    <phoneticPr fontId="13" type="noConversion"/>
  </si>
  <si>
    <r>
      <t xml:space="preserve">  </t>
    </r>
    <r>
      <rPr>
        <sz val="10"/>
        <rFont val="宋体"/>
        <family val="3"/>
        <charset val="134"/>
      </rPr>
      <t>长期借款</t>
    </r>
    <phoneticPr fontId="13" type="noConversion"/>
  </si>
  <si>
    <r>
      <t xml:space="preserve">  </t>
    </r>
    <r>
      <rPr>
        <sz val="10"/>
        <rFont val="宋体"/>
        <family val="3"/>
        <charset val="134"/>
      </rPr>
      <t>应付债券</t>
    </r>
    <phoneticPr fontId="13" type="noConversion"/>
  </si>
  <si>
    <r>
      <t xml:space="preserve">  </t>
    </r>
    <r>
      <rPr>
        <sz val="10"/>
        <rFont val="宋体"/>
        <family val="3"/>
        <charset val="134"/>
      </rPr>
      <t>其中：优先股</t>
    </r>
    <phoneticPr fontId="13" type="noConversion"/>
  </si>
  <si>
    <r>
      <t xml:space="preserve">               </t>
    </r>
    <r>
      <rPr>
        <sz val="10"/>
        <rFont val="宋体"/>
        <family val="3"/>
        <charset val="134"/>
      </rPr>
      <t>永续债</t>
    </r>
    <phoneticPr fontId="13" type="noConversion"/>
  </si>
  <si>
    <r>
      <t xml:space="preserve">  </t>
    </r>
    <r>
      <rPr>
        <sz val="10"/>
        <rFont val="宋体"/>
        <family val="3"/>
        <charset val="134"/>
      </rPr>
      <t>长期应付款</t>
    </r>
    <phoneticPr fontId="13" type="noConversion"/>
  </si>
  <si>
    <r>
      <t xml:space="preserve">  </t>
    </r>
    <r>
      <rPr>
        <sz val="10"/>
        <rFont val="宋体"/>
        <family val="3"/>
        <charset val="134"/>
      </rPr>
      <t>预计负债</t>
    </r>
    <phoneticPr fontId="13" type="noConversion"/>
  </si>
  <si>
    <r>
      <t xml:space="preserve">  </t>
    </r>
    <r>
      <rPr>
        <sz val="10"/>
        <rFont val="宋体"/>
        <family val="3"/>
        <charset val="134"/>
      </rPr>
      <t>递延收益</t>
    </r>
    <phoneticPr fontId="13" type="noConversion"/>
  </si>
  <si>
    <r>
      <t xml:space="preserve">  </t>
    </r>
    <r>
      <rPr>
        <sz val="10"/>
        <rFont val="宋体"/>
        <family val="3"/>
        <charset val="134"/>
      </rPr>
      <t>递延所得税负债</t>
    </r>
    <phoneticPr fontId="2" type="noConversion"/>
  </si>
  <si>
    <r>
      <t xml:space="preserve">  </t>
    </r>
    <r>
      <rPr>
        <sz val="10"/>
        <rFont val="宋体"/>
        <family val="3"/>
        <charset val="134"/>
      </rPr>
      <t>其他非流动负债</t>
    </r>
    <phoneticPr fontId="13" type="noConversion"/>
  </si>
  <si>
    <r>
      <rPr>
        <b/>
        <sz val="10"/>
        <rFont val="宋体"/>
        <family val="3"/>
        <charset val="134"/>
      </rPr>
      <t>非流动负债合计</t>
    </r>
    <phoneticPr fontId="13" type="noConversion"/>
  </si>
  <si>
    <r>
      <rPr>
        <b/>
        <sz val="10"/>
        <rFont val="宋体"/>
        <family val="3"/>
        <charset val="134"/>
      </rPr>
      <t>负债合计</t>
    </r>
    <phoneticPr fontId="13" type="noConversion"/>
  </si>
  <si>
    <r>
      <rPr>
        <b/>
        <sz val="10"/>
        <rFont val="宋体"/>
        <family val="3"/>
        <charset val="134"/>
      </rPr>
      <t>股东权益：</t>
    </r>
    <phoneticPr fontId="13" type="noConversion"/>
  </si>
  <si>
    <r>
      <t xml:space="preserve">  </t>
    </r>
    <r>
      <rPr>
        <sz val="10"/>
        <rFont val="宋体"/>
        <family val="3"/>
        <charset val="134"/>
      </rPr>
      <t>其他权益工具</t>
    </r>
    <phoneticPr fontId="13" type="noConversion"/>
  </si>
  <si>
    <r>
      <t xml:space="preserve">              </t>
    </r>
    <r>
      <rPr>
        <sz val="10"/>
        <rFont val="宋体"/>
        <family val="3"/>
        <charset val="134"/>
      </rPr>
      <t>永续债</t>
    </r>
    <phoneticPr fontId="13" type="noConversion"/>
  </si>
  <si>
    <r>
      <t xml:space="preserve">  </t>
    </r>
    <r>
      <rPr>
        <sz val="10"/>
        <rFont val="宋体"/>
        <family val="3"/>
        <charset val="134"/>
      </rPr>
      <t>资本公积</t>
    </r>
    <phoneticPr fontId="13" type="noConversion"/>
  </si>
  <si>
    <r>
      <t xml:space="preserve">  </t>
    </r>
    <r>
      <rPr>
        <sz val="10"/>
        <rFont val="宋体"/>
        <family val="3"/>
        <charset val="134"/>
      </rPr>
      <t>减：库存股</t>
    </r>
    <phoneticPr fontId="13" type="noConversion"/>
  </si>
  <si>
    <r>
      <t xml:space="preserve">  </t>
    </r>
    <r>
      <rPr>
        <sz val="10"/>
        <rFont val="宋体"/>
        <family val="3"/>
        <charset val="134"/>
      </rPr>
      <t>其他综合收益</t>
    </r>
    <phoneticPr fontId="13" type="noConversion"/>
  </si>
  <si>
    <r>
      <t xml:space="preserve">  </t>
    </r>
    <r>
      <rPr>
        <sz val="10"/>
        <rFont val="宋体"/>
        <family val="3"/>
        <charset val="134"/>
      </rPr>
      <t>专项储备</t>
    </r>
    <phoneticPr fontId="13" type="noConversion"/>
  </si>
  <si>
    <r>
      <t xml:space="preserve">  </t>
    </r>
    <r>
      <rPr>
        <sz val="10"/>
        <rFont val="宋体"/>
        <family val="3"/>
        <charset val="134"/>
      </rPr>
      <t>盈余公积</t>
    </r>
    <phoneticPr fontId="13" type="noConversion"/>
  </si>
  <si>
    <r>
      <t xml:space="preserve">  </t>
    </r>
    <r>
      <rPr>
        <sz val="10"/>
        <rFont val="宋体"/>
        <family val="3"/>
        <charset val="134"/>
      </rPr>
      <t>一般风险准备</t>
    </r>
    <phoneticPr fontId="13" type="noConversion"/>
  </si>
  <si>
    <r>
      <t xml:space="preserve">  </t>
    </r>
    <r>
      <rPr>
        <sz val="10"/>
        <rFont val="宋体"/>
        <family val="3"/>
        <charset val="134"/>
      </rPr>
      <t>未分配利润</t>
    </r>
    <phoneticPr fontId="13" type="noConversion"/>
  </si>
  <si>
    <r>
      <t xml:space="preserve">  </t>
    </r>
    <r>
      <rPr>
        <sz val="10"/>
        <rFont val="宋体"/>
        <family val="3"/>
        <charset val="134"/>
      </rPr>
      <t>归属于母公司股东权益合计</t>
    </r>
    <phoneticPr fontId="13" type="noConversion"/>
  </si>
  <si>
    <r>
      <t xml:space="preserve"> </t>
    </r>
    <r>
      <rPr>
        <sz val="10"/>
        <rFont val="宋体"/>
        <family val="3"/>
        <charset val="134"/>
      </rPr>
      <t>少数股东权益</t>
    </r>
    <phoneticPr fontId="13" type="noConversion"/>
  </si>
  <si>
    <r>
      <rPr>
        <b/>
        <sz val="10"/>
        <rFont val="宋体"/>
        <family val="3"/>
        <charset val="134"/>
      </rPr>
      <t>股东权益合计</t>
    </r>
    <phoneticPr fontId="13" type="noConversion"/>
  </si>
  <si>
    <r>
      <rPr>
        <b/>
        <sz val="10"/>
        <rFont val="宋体"/>
        <family val="3"/>
        <charset val="134"/>
      </rPr>
      <t>负债和股东权益总计</t>
    </r>
    <phoneticPr fontId="13" type="noConversion"/>
  </si>
  <si>
    <t>法定代表人：                              主管会计工作负责人：                              会计机构负责人：</t>
    <phoneticPr fontId="13" type="noConversion"/>
  </si>
  <si>
    <t>项          目</t>
    <phoneticPr fontId="13" type="noConversion"/>
  </si>
  <si>
    <t>本期发生额</t>
  </si>
  <si>
    <t>上期发生额</t>
  </si>
  <si>
    <r>
      <rPr>
        <b/>
        <sz val="10"/>
        <rFont val="宋体"/>
        <family val="3"/>
        <charset val="134"/>
      </rPr>
      <t>一、营业总收入</t>
    </r>
    <phoneticPr fontId="13" type="noConversion"/>
  </si>
  <si>
    <r>
      <t xml:space="preserve">  </t>
    </r>
    <r>
      <rPr>
        <sz val="10"/>
        <rFont val="宋体"/>
        <family val="3"/>
        <charset val="134"/>
      </rPr>
      <t>其中：营业收入</t>
    </r>
    <phoneticPr fontId="13" type="noConversion"/>
  </si>
  <si>
    <r>
      <t xml:space="preserve">       </t>
    </r>
    <r>
      <rPr>
        <sz val="10"/>
        <rFont val="宋体"/>
        <family val="3"/>
        <charset val="134"/>
      </rPr>
      <t>利息收入</t>
    </r>
    <phoneticPr fontId="13" type="noConversion"/>
  </si>
  <si>
    <r>
      <t xml:space="preserve">       </t>
    </r>
    <r>
      <rPr>
        <sz val="10"/>
        <rFont val="宋体"/>
        <family val="3"/>
        <charset val="134"/>
      </rPr>
      <t>已赚保费</t>
    </r>
    <phoneticPr fontId="13" type="noConversion"/>
  </si>
  <si>
    <r>
      <t xml:space="preserve">       </t>
    </r>
    <r>
      <rPr>
        <sz val="10"/>
        <rFont val="宋体"/>
        <family val="3"/>
        <charset val="134"/>
      </rPr>
      <t>手续费及佣金收入</t>
    </r>
    <phoneticPr fontId="13" type="noConversion"/>
  </si>
  <si>
    <r>
      <rPr>
        <b/>
        <sz val="10"/>
        <rFont val="宋体"/>
        <family val="3"/>
        <charset val="134"/>
      </rPr>
      <t>二、营业总成本</t>
    </r>
    <phoneticPr fontId="13" type="noConversion"/>
  </si>
  <si>
    <r>
      <t xml:space="preserve">    </t>
    </r>
    <r>
      <rPr>
        <sz val="10"/>
        <rFont val="宋体"/>
        <family val="3"/>
        <charset val="134"/>
      </rPr>
      <t>其中：营业成本</t>
    </r>
    <phoneticPr fontId="13" type="noConversion"/>
  </si>
  <si>
    <r>
      <t xml:space="preserve">             </t>
    </r>
    <r>
      <rPr>
        <sz val="10"/>
        <rFont val="宋体"/>
        <family val="3"/>
        <charset val="134"/>
      </rPr>
      <t>利息支出</t>
    </r>
    <phoneticPr fontId="13" type="noConversion"/>
  </si>
  <si>
    <r>
      <t xml:space="preserve">             </t>
    </r>
    <r>
      <rPr>
        <sz val="10"/>
        <rFont val="宋体"/>
        <family val="3"/>
        <charset val="134"/>
      </rPr>
      <t>手续费及佣金支出</t>
    </r>
    <phoneticPr fontId="13" type="noConversion"/>
  </si>
  <si>
    <r>
      <t xml:space="preserve">             </t>
    </r>
    <r>
      <rPr>
        <sz val="10"/>
        <rFont val="宋体"/>
        <family val="3"/>
        <charset val="134"/>
      </rPr>
      <t>退保金</t>
    </r>
    <phoneticPr fontId="13" type="noConversion"/>
  </si>
  <si>
    <r>
      <t xml:space="preserve">             </t>
    </r>
    <r>
      <rPr>
        <sz val="10"/>
        <rFont val="宋体"/>
        <family val="3"/>
        <charset val="134"/>
      </rPr>
      <t>赔付支出净额</t>
    </r>
    <phoneticPr fontId="13" type="noConversion"/>
  </si>
  <si>
    <r>
      <t xml:space="preserve">             </t>
    </r>
    <r>
      <rPr>
        <sz val="10"/>
        <rFont val="宋体"/>
        <family val="3"/>
        <charset val="134"/>
      </rPr>
      <t>提取保险合同准备金净额</t>
    </r>
    <phoneticPr fontId="13" type="noConversion"/>
  </si>
  <si>
    <r>
      <t xml:space="preserve">             </t>
    </r>
    <r>
      <rPr>
        <sz val="10"/>
        <rFont val="宋体"/>
        <family val="3"/>
        <charset val="134"/>
      </rPr>
      <t>保单红利支出</t>
    </r>
    <phoneticPr fontId="13" type="noConversion"/>
  </si>
  <si>
    <r>
      <t xml:space="preserve">             </t>
    </r>
    <r>
      <rPr>
        <sz val="10"/>
        <rFont val="宋体"/>
        <family val="3"/>
        <charset val="134"/>
      </rPr>
      <t>分保费用</t>
    </r>
    <phoneticPr fontId="13" type="noConversion"/>
  </si>
  <si>
    <r>
      <t xml:space="preserve">             </t>
    </r>
    <r>
      <rPr>
        <sz val="10"/>
        <rFont val="宋体"/>
        <family val="3"/>
        <charset val="134"/>
      </rPr>
      <t>税金及附加</t>
    </r>
    <phoneticPr fontId="2" type="noConversion"/>
  </si>
  <si>
    <r>
      <t xml:space="preserve">             </t>
    </r>
    <r>
      <rPr>
        <sz val="10"/>
        <rFont val="宋体"/>
        <family val="3"/>
        <charset val="134"/>
      </rPr>
      <t>销售费用</t>
    </r>
    <phoneticPr fontId="2" type="noConversion"/>
  </si>
  <si>
    <r>
      <t xml:space="preserve">             </t>
    </r>
    <r>
      <rPr>
        <sz val="10"/>
        <rFont val="宋体"/>
        <family val="3"/>
        <charset val="134"/>
      </rPr>
      <t>管理费用</t>
    </r>
    <phoneticPr fontId="2" type="noConversion"/>
  </si>
  <si>
    <r>
      <t xml:space="preserve">             </t>
    </r>
    <r>
      <rPr>
        <sz val="10"/>
        <rFont val="宋体"/>
        <family val="3"/>
        <charset val="134"/>
      </rPr>
      <t>研发费用</t>
    </r>
    <phoneticPr fontId="13" type="noConversion"/>
  </si>
  <si>
    <r>
      <t xml:space="preserve">             </t>
    </r>
    <r>
      <rPr>
        <sz val="10"/>
        <rFont val="宋体"/>
        <family val="3"/>
        <charset val="134"/>
      </rPr>
      <t>财务费用</t>
    </r>
    <phoneticPr fontId="2" type="noConversion"/>
  </si>
  <si>
    <r>
      <t xml:space="preserve">             </t>
    </r>
    <r>
      <rPr>
        <sz val="10"/>
        <rFont val="宋体"/>
        <family val="3"/>
        <charset val="134"/>
      </rPr>
      <t>其中：利息费用</t>
    </r>
    <phoneticPr fontId="13" type="noConversion"/>
  </si>
  <si>
    <r>
      <t xml:space="preserve">                          </t>
    </r>
    <r>
      <rPr>
        <sz val="10"/>
        <rFont val="宋体"/>
        <family val="3"/>
        <charset val="134"/>
      </rPr>
      <t>利息收入</t>
    </r>
    <phoneticPr fontId="13" type="noConversion"/>
  </si>
  <si>
    <r>
      <t xml:space="preserve">   </t>
    </r>
    <r>
      <rPr>
        <sz val="10"/>
        <rFont val="宋体"/>
        <family val="3"/>
        <charset val="134"/>
      </rPr>
      <t>加：其他收益</t>
    </r>
    <phoneticPr fontId="2" type="noConversion"/>
  </si>
  <si>
    <r>
      <t xml:space="preserve">         </t>
    </r>
    <r>
      <rPr>
        <sz val="10"/>
        <rFont val="宋体"/>
        <family val="3"/>
        <charset val="134"/>
      </rPr>
      <t>投资收益（损失以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</si>
  <si>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t>
    </r>
    <r>
      <rPr>
        <sz val="10"/>
        <rFont val="宋体"/>
        <family val="3"/>
        <charset val="134"/>
      </rPr>
      <t>其中：对联营企业和合营企业的投资收益</t>
    </r>
    <phoneticPr fontId="2" type="noConversion"/>
  </si>
  <si>
    <r>
      <t xml:space="preserve">         </t>
    </r>
    <r>
      <rPr>
        <sz val="10"/>
        <rFont val="宋体"/>
        <family val="3"/>
        <charset val="134"/>
      </rPr>
      <t>汇兑收益（损失以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</si>
  <si>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公允价值变动收益（损失以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</si>
  <si>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资产处置收益（损失以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</si>
  <si>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rPr>
        <b/>
        <sz val="10"/>
        <rFont val="宋体"/>
        <family val="3"/>
        <charset val="134"/>
      </rPr>
      <t>三、营业利润（亏损以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3" type="noConversion"/>
  </si>
  <si>
    <r>
      <t xml:space="preserve">    </t>
    </r>
    <r>
      <rPr>
        <sz val="10"/>
        <rFont val="宋体"/>
        <family val="3"/>
        <charset val="134"/>
      </rPr>
      <t>加：营业外收入</t>
    </r>
    <phoneticPr fontId="2" type="noConversion"/>
  </si>
  <si>
    <r>
      <t xml:space="preserve">    </t>
    </r>
    <r>
      <rPr>
        <sz val="10"/>
        <rFont val="宋体"/>
        <family val="3"/>
        <charset val="134"/>
      </rPr>
      <t>减：营业外支出</t>
    </r>
    <phoneticPr fontId="2" type="noConversion"/>
  </si>
  <si>
    <r>
      <rPr>
        <b/>
        <sz val="10"/>
        <rFont val="宋体"/>
        <family val="3"/>
        <charset val="134"/>
      </rPr>
      <t>四、利润总额（亏损总额以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r>
      <rPr>
        <sz val="10"/>
        <rFont val="宋体"/>
        <family val="3"/>
        <charset val="134"/>
      </rPr>
      <t>）</t>
    </r>
    <phoneticPr fontId="13" type="noConversion"/>
  </si>
  <si>
    <r>
      <t xml:space="preserve">    </t>
    </r>
    <r>
      <rPr>
        <sz val="10"/>
        <rFont val="宋体"/>
        <family val="3"/>
        <charset val="134"/>
      </rPr>
      <t>减：所得税费用</t>
    </r>
    <phoneticPr fontId="2" type="noConversion"/>
  </si>
  <si>
    <r>
      <rPr>
        <b/>
        <sz val="10"/>
        <rFont val="宋体"/>
        <family val="3"/>
        <charset val="134"/>
      </rPr>
      <t>五、净利润（净亏损以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3" type="noConversion"/>
  </si>
  <si>
    <r>
      <rPr>
        <sz val="10"/>
        <rFont val="宋体"/>
        <family val="3"/>
        <charset val="134"/>
      </rPr>
      <t>（一）按经营持续性分类</t>
    </r>
    <phoneticPr fontId="13" type="noConversion"/>
  </si>
  <si>
    <r>
      <t xml:space="preserve">    1</t>
    </r>
    <r>
      <rPr>
        <sz val="10"/>
        <rFont val="宋体"/>
        <family val="3"/>
        <charset val="134"/>
      </rPr>
      <t>、持续经营净利润（净亏损以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</si>
  <si>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2</t>
    </r>
    <r>
      <rPr>
        <sz val="10"/>
        <rFont val="宋体"/>
        <family val="3"/>
        <charset val="134"/>
      </rPr>
      <t>、终止经营净利润（净亏损以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</si>
  <si>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rPr>
        <sz val="10"/>
        <rFont val="宋体"/>
        <family val="3"/>
        <charset val="134"/>
      </rPr>
      <t>（二）按所有权归属分类</t>
    </r>
    <phoneticPr fontId="13" type="noConversion"/>
  </si>
  <si>
    <r>
      <t xml:space="preserve">    1</t>
    </r>
    <r>
      <rPr>
        <sz val="10"/>
        <rFont val="宋体"/>
        <family val="3"/>
        <charset val="134"/>
      </rPr>
      <t>、少数股东损益（净亏损以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</si>
  <si>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2</t>
    </r>
    <r>
      <rPr>
        <sz val="10"/>
        <rFont val="宋体"/>
        <family val="3"/>
        <charset val="134"/>
      </rPr>
      <t>、归属于母公司股东的净利润（净亏损以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</si>
  <si>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rPr>
        <b/>
        <sz val="10"/>
        <rFont val="宋体"/>
        <family val="3"/>
        <charset val="134"/>
      </rPr>
      <t>六、其他综合收益的税后净额</t>
    </r>
    <phoneticPr fontId="13" type="noConversion"/>
  </si>
  <si>
    <r>
      <t xml:space="preserve"> </t>
    </r>
    <r>
      <rPr>
        <sz val="10"/>
        <rFont val="宋体"/>
        <family val="3"/>
        <charset val="134"/>
      </rPr>
      <t>归属母公司股东的其他综合收益的税后净额</t>
    </r>
    <phoneticPr fontId="13" type="noConversion"/>
  </si>
  <si>
    <t>（一）不能重分类进损益的其他综合收益</t>
    <phoneticPr fontId="13" type="noConversion"/>
  </si>
  <si>
    <r>
      <t>1</t>
    </r>
    <r>
      <rPr>
        <sz val="10"/>
        <rFont val="宋体"/>
        <family val="3"/>
        <charset val="134"/>
      </rPr>
      <t>、重新计量设定受益计变动额</t>
    </r>
    <phoneticPr fontId="13" type="noConversion"/>
  </si>
  <si>
    <r>
      <t>2</t>
    </r>
    <r>
      <rPr>
        <sz val="10"/>
        <rFont val="宋体"/>
        <family val="3"/>
        <charset val="134"/>
      </rPr>
      <t>、权益法下不能转损益的其他综合收益</t>
    </r>
    <phoneticPr fontId="13" type="noConversion"/>
  </si>
  <si>
    <t>（二）将重分类进损益的其他综合收益</t>
    <phoneticPr fontId="13" type="noConversion"/>
  </si>
  <si>
    <r>
      <t>1</t>
    </r>
    <r>
      <rPr>
        <sz val="10"/>
        <rFont val="宋体"/>
        <family val="3"/>
        <charset val="134"/>
      </rPr>
      <t>、权益法下可转损益的其他综合收益</t>
    </r>
    <phoneticPr fontId="13" type="noConversion"/>
  </si>
  <si>
    <r>
      <t>2</t>
    </r>
    <r>
      <rPr>
        <sz val="10"/>
        <rFont val="宋体"/>
        <family val="3"/>
        <charset val="134"/>
      </rPr>
      <t>、可供出售金融资产公允价值变动损益</t>
    </r>
    <phoneticPr fontId="13" type="noConversion"/>
  </si>
  <si>
    <r>
      <t>3</t>
    </r>
    <r>
      <rPr>
        <sz val="10"/>
        <rFont val="宋体"/>
        <family val="3"/>
        <charset val="134"/>
      </rPr>
      <t>、持有至到期投资重分类为可供出售金融资产损益</t>
    </r>
    <phoneticPr fontId="13" type="noConversion"/>
  </si>
  <si>
    <r>
      <t>4</t>
    </r>
    <r>
      <rPr>
        <sz val="10"/>
        <rFont val="宋体"/>
        <family val="3"/>
        <charset val="134"/>
      </rPr>
      <t>、现金流量套期损益的有效部分</t>
    </r>
    <phoneticPr fontId="13" type="noConversion"/>
  </si>
  <si>
    <r>
      <t>5</t>
    </r>
    <r>
      <rPr>
        <b/>
        <sz val="10"/>
        <rFont val="宋体"/>
        <family val="3"/>
        <charset val="134"/>
      </rPr>
      <t>、外币财务报表折算差额</t>
    </r>
    <phoneticPr fontId="13" type="noConversion"/>
  </si>
  <si>
    <r>
      <t>6</t>
    </r>
    <r>
      <rPr>
        <sz val="10"/>
        <rFont val="宋体"/>
        <family val="3"/>
        <charset val="134"/>
      </rPr>
      <t>、其他</t>
    </r>
    <phoneticPr fontId="13" type="noConversion"/>
  </si>
  <si>
    <r>
      <rPr>
        <sz val="10"/>
        <rFont val="宋体"/>
        <family val="3"/>
        <charset val="134"/>
      </rPr>
      <t>归属于少数股东的其他综合收益的税后净额</t>
    </r>
    <phoneticPr fontId="13" type="noConversion"/>
  </si>
  <si>
    <r>
      <rPr>
        <b/>
        <sz val="10"/>
        <rFont val="宋体"/>
        <family val="3"/>
        <charset val="134"/>
      </rPr>
      <t>七、综合收益总额</t>
    </r>
    <phoneticPr fontId="13" type="noConversion"/>
  </si>
  <si>
    <r>
      <t xml:space="preserve">   </t>
    </r>
    <r>
      <rPr>
        <sz val="10"/>
        <rFont val="宋体"/>
        <family val="3"/>
        <charset val="134"/>
      </rPr>
      <t>归属于母公司股东的综合收益总额</t>
    </r>
    <phoneticPr fontId="2" type="noConversion"/>
  </si>
  <si>
    <r>
      <t xml:space="preserve">   </t>
    </r>
    <r>
      <rPr>
        <sz val="10"/>
        <rFont val="宋体"/>
        <family val="3"/>
        <charset val="134"/>
      </rPr>
      <t>归属于少数股东的综合收益总额</t>
    </r>
    <phoneticPr fontId="2" type="noConversion"/>
  </si>
  <si>
    <r>
      <rPr>
        <b/>
        <sz val="10"/>
        <rFont val="宋体"/>
        <family val="3"/>
        <charset val="134"/>
      </rPr>
      <t>八、每股收益：</t>
    </r>
    <phoneticPr fontId="13" type="noConversion"/>
  </si>
  <si>
    <r>
      <t xml:space="preserve">   </t>
    </r>
    <r>
      <rPr>
        <sz val="10"/>
        <rFont val="宋体"/>
        <family val="3"/>
        <charset val="134"/>
      </rPr>
      <t>（一）基本每股收益</t>
    </r>
    <phoneticPr fontId="2" type="noConversion"/>
  </si>
  <si>
    <r>
      <t xml:space="preserve">   </t>
    </r>
    <r>
      <rPr>
        <sz val="10"/>
        <rFont val="宋体"/>
        <family val="3"/>
        <charset val="134"/>
      </rPr>
      <t>（二）稀释每股收益</t>
    </r>
    <phoneticPr fontId="2" type="noConversion"/>
  </si>
  <si>
    <r>
      <rPr>
        <sz val="10"/>
        <color indexed="12"/>
        <rFont val="宋体"/>
        <family val="3"/>
        <charset val="134"/>
      </rPr>
      <t>报告期（写具体时间）</t>
    </r>
    <r>
      <rPr>
        <sz val="10"/>
        <rFont val="宋体"/>
        <family val="3"/>
        <charset val="134"/>
      </rPr>
      <t>公司发生同一控制下企业合并的，被合并方在合并前实现的净利润分别为：</t>
    </r>
    <r>
      <rPr>
        <sz val="10"/>
        <rFont val="Times New Roman"/>
        <family val="1"/>
      </rPr>
      <t>XXX</t>
    </r>
    <r>
      <rPr>
        <sz val="10"/>
        <rFont val="宋体"/>
        <family val="3"/>
        <charset val="134"/>
      </rPr>
      <t>元、</t>
    </r>
    <r>
      <rPr>
        <sz val="10"/>
        <rFont val="Times New Roman"/>
        <family val="1"/>
      </rPr>
      <t>YYY</t>
    </r>
    <r>
      <rPr>
        <sz val="10"/>
        <rFont val="宋体"/>
        <family val="3"/>
        <charset val="134"/>
      </rPr>
      <t>元。</t>
    </r>
    <phoneticPr fontId="13" type="noConversion"/>
  </si>
  <si>
    <r>
      <rPr>
        <sz val="10"/>
        <color indexed="12"/>
        <rFont val="宋体"/>
        <family val="3"/>
        <charset val="134"/>
      </rPr>
      <t>上述同一控制下企业合并中的被合并方于合并日前实现的净利润已包含于上表</t>
    </r>
    <r>
      <rPr>
        <sz val="10"/>
        <color indexed="12"/>
        <rFont val="Times New Roman"/>
        <family val="1"/>
      </rPr>
      <t>“</t>
    </r>
    <r>
      <rPr>
        <sz val="10"/>
        <color indexed="12"/>
        <rFont val="宋体"/>
        <family val="3"/>
        <charset val="134"/>
      </rPr>
      <t>净利润</t>
    </r>
    <r>
      <rPr>
        <sz val="10"/>
        <color indexed="12"/>
        <rFont val="Times New Roman"/>
        <family val="1"/>
      </rPr>
      <t>”</t>
    </r>
    <r>
      <rPr>
        <sz val="10"/>
        <color indexed="12"/>
        <rFont val="宋体"/>
        <family val="3"/>
        <charset val="134"/>
      </rPr>
      <t>中。</t>
    </r>
    <phoneticPr fontId="13" type="noConversion"/>
  </si>
  <si>
    <t>法定代表人：                              主管会计工作负责人：                              会计机构负责人：</t>
  </si>
  <si>
    <r>
      <rPr>
        <sz val="10"/>
        <color indexed="12"/>
        <rFont val="宋体"/>
        <family val="3"/>
        <charset val="134"/>
      </rPr>
      <t>注：</t>
    </r>
    <r>
      <rPr>
        <sz val="10"/>
        <color indexed="12"/>
        <rFont val="Times New Roman"/>
        <family val="1"/>
      </rPr>
      <t xml:space="preserve">1. </t>
    </r>
    <r>
      <rPr>
        <sz val="10"/>
        <color indexed="12"/>
        <rFont val="宋体"/>
        <family val="3"/>
        <charset val="134"/>
      </rPr>
      <t>财务费用涉及金融业务需要单独列示汇兑收益项目。（在上表第</t>
    </r>
    <r>
      <rPr>
        <sz val="10"/>
        <color indexed="12"/>
        <rFont val="Times New Roman"/>
        <family val="1"/>
      </rPr>
      <t>27</t>
    </r>
    <r>
      <rPr>
        <sz val="10"/>
        <color indexed="12"/>
        <rFont val="宋体"/>
        <family val="3"/>
        <charset val="134"/>
      </rPr>
      <t>行中，默认为隐藏。）</t>
    </r>
    <phoneticPr fontId="13" type="noConversion"/>
  </si>
  <si>
    <r>
      <t xml:space="preserve">2. </t>
    </r>
    <r>
      <rPr>
        <sz val="10"/>
        <color indexed="12"/>
        <rFont val="宋体"/>
        <family val="3"/>
        <charset val="134"/>
      </rPr>
      <t>报告期内发生的同一控制下企业合并涉及多个被合并方的，应分别列示不同的被合并方在不同的年度或期间实现的净利润额。</t>
    </r>
    <phoneticPr fontId="13" type="noConversion"/>
  </si>
  <si>
    <r>
      <t>3</t>
    </r>
    <r>
      <rPr>
        <sz val="10"/>
        <color indexed="12"/>
        <rFont val="宋体"/>
        <family val="3"/>
        <charset val="134"/>
      </rPr>
      <t>、编制合并报表的公司，只需计算、列报合并口径的基本每股收益和稀释每股收益，无需计算、列报母公司口径的基本每股收益和稀释每股收益</t>
    </r>
    <phoneticPr fontId="13" type="noConversion"/>
  </si>
  <si>
    <t>项          目</t>
    <phoneticPr fontId="2" type="noConversion"/>
  </si>
  <si>
    <r>
      <rPr>
        <b/>
        <sz val="10"/>
        <rFont val="宋体"/>
        <family val="3"/>
        <charset val="134"/>
      </rPr>
      <t>一、经营活动产生的现金流量：</t>
    </r>
    <phoneticPr fontId="2" type="noConversion"/>
  </si>
  <si>
    <r>
      <t xml:space="preserve">    </t>
    </r>
    <r>
      <rPr>
        <sz val="10"/>
        <rFont val="宋体"/>
        <family val="3"/>
        <charset val="134"/>
      </rPr>
      <t>销售商品、提供劳务收到的现金</t>
    </r>
    <phoneticPr fontId="2" type="noConversion"/>
  </si>
  <si>
    <r>
      <t xml:space="preserve">    </t>
    </r>
    <r>
      <rPr>
        <sz val="10"/>
        <rFont val="宋体"/>
        <family val="3"/>
        <charset val="134"/>
      </rPr>
      <t>客户存款和同业存放款项净增加额</t>
    </r>
    <phoneticPr fontId="2" type="noConversion"/>
  </si>
  <si>
    <r>
      <t xml:space="preserve">    </t>
    </r>
    <r>
      <rPr>
        <sz val="10"/>
        <rFont val="宋体"/>
        <family val="3"/>
        <charset val="134"/>
      </rPr>
      <t>向中央银行借款净增加额</t>
    </r>
    <phoneticPr fontId="2" type="noConversion"/>
  </si>
  <si>
    <r>
      <t xml:space="preserve">    </t>
    </r>
    <r>
      <rPr>
        <sz val="10"/>
        <rFont val="宋体"/>
        <family val="3"/>
        <charset val="134"/>
      </rPr>
      <t>向其他金融机构拆入资金净增加额</t>
    </r>
    <phoneticPr fontId="2" type="noConversion"/>
  </si>
  <si>
    <r>
      <t xml:space="preserve">    </t>
    </r>
    <r>
      <rPr>
        <sz val="10"/>
        <rFont val="宋体"/>
        <family val="3"/>
        <charset val="134"/>
      </rPr>
      <t>收到原保险合同保费取得的现金</t>
    </r>
    <phoneticPr fontId="2" type="noConversion"/>
  </si>
  <si>
    <r>
      <t xml:space="preserve">    </t>
    </r>
    <r>
      <rPr>
        <sz val="10"/>
        <rFont val="宋体"/>
        <family val="3"/>
        <charset val="134"/>
      </rPr>
      <t>收到再保险业务现金净额</t>
    </r>
    <phoneticPr fontId="2" type="noConversion"/>
  </si>
  <si>
    <r>
      <t xml:space="preserve">    </t>
    </r>
    <r>
      <rPr>
        <sz val="10"/>
        <rFont val="宋体"/>
        <family val="3"/>
        <charset val="134"/>
      </rPr>
      <t>保户储金及投资款净增加额</t>
    </r>
    <phoneticPr fontId="2" type="noConversion"/>
  </si>
  <si>
    <r>
      <t xml:space="preserve">    </t>
    </r>
    <r>
      <rPr>
        <sz val="10"/>
        <rFont val="宋体"/>
        <family val="3"/>
        <charset val="134"/>
      </rPr>
      <t>处置以公允价值计量且其变动计入当期损益的金融资产净增加额</t>
    </r>
    <phoneticPr fontId="2" type="noConversion"/>
  </si>
  <si>
    <r>
      <t xml:space="preserve">    </t>
    </r>
    <r>
      <rPr>
        <sz val="10"/>
        <rFont val="宋体"/>
        <family val="3"/>
        <charset val="134"/>
      </rPr>
      <t>收取利息、手续费及佣金的现金</t>
    </r>
    <phoneticPr fontId="2" type="noConversion"/>
  </si>
  <si>
    <r>
      <t xml:space="preserve">    </t>
    </r>
    <r>
      <rPr>
        <sz val="10"/>
        <rFont val="宋体"/>
        <family val="3"/>
        <charset val="134"/>
      </rPr>
      <t>拆入资金净增加额</t>
    </r>
    <phoneticPr fontId="2" type="noConversion"/>
  </si>
  <si>
    <r>
      <t xml:space="preserve">    </t>
    </r>
    <r>
      <rPr>
        <sz val="10"/>
        <rFont val="宋体"/>
        <family val="3"/>
        <charset val="134"/>
      </rPr>
      <t>回购业务资金净增加额</t>
    </r>
    <phoneticPr fontId="2" type="noConversion"/>
  </si>
  <si>
    <r>
      <t xml:space="preserve">    </t>
    </r>
    <r>
      <rPr>
        <sz val="10"/>
        <rFont val="宋体"/>
        <family val="3"/>
        <charset val="134"/>
      </rPr>
      <t>收到的税费返还</t>
    </r>
    <phoneticPr fontId="2" type="noConversion"/>
  </si>
  <si>
    <r>
      <t xml:space="preserve">    </t>
    </r>
    <r>
      <rPr>
        <sz val="10"/>
        <rFont val="宋体"/>
        <family val="3"/>
        <charset val="134"/>
      </rPr>
      <t>收到其他与经营活动有关的现金</t>
    </r>
    <phoneticPr fontId="2" type="noConversion"/>
  </si>
  <si>
    <r>
      <rPr>
        <b/>
        <sz val="10"/>
        <rFont val="宋体"/>
        <family val="3"/>
        <charset val="134"/>
      </rPr>
      <t>经营活动现金流入小计</t>
    </r>
    <phoneticPr fontId="2" type="noConversion"/>
  </si>
  <si>
    <r>
      <t xml:space="preserve">    </t>
    </r>
    <r>
      <rPr>
        <sz val="10"/>
        <rFont val="宋体"/>
        <family val="3"/>
        <charset val="134"/>
      </rPr>
      <t>购买商品、接受劳务支付的现金</t>
    </r>
    <phoneticPr fontId="2" type="noConversion"/>
  </si>
  <si>
    <r>
      <t xml:space="preserve">    </t>
    </r>
    <r>
      <rPr>
        <sz val="10"/>
        <rFont val="宋体"/>
        <family val="3"/>
        <charset val="134"/>
      </rPr>
      <t>客户贷款及垫款净增加额</t>
    </r>
    <phoneticPr fontId="2" type="noConversion"/>
  </si>
  <si>
    <r>
      <t xml:space="preserve">    </t>
    </r>
    <r>
      <rPr>
        <sz val="10"/>
        <rFont val="宋体"/>
        <family val="3"/>
        <charset val="134"/>
      </rPr>
      <t>存放中央银行和同业款项净增加额</t>
    </r>
    <phoneticPr fontId="2" type="noConversion"/>
  </si>
  <si>
    <r>
      <t xml:space="preserve">    </t>
    </r>
    <r>
      <rPr>
        <sz val="10"/>
        <rFont val="宋体"/>
        <family val="3"/>
        <charset val="134"/>
      </rPr>
      <t>支付原保险合同赔付款项的现金</t>
    </r>
    <phoneticPr fontId="2" type="noConversion"/>
  </si>
  <si>
    <r>
      <t xml:space="preserve">    </t>
    </r>
    <r>
      <rPr>
        <sz val="10"/>
        <rFont val="宋体"/>
        <family val="3"/>
        <charset val="134"/>
      </rPr>
      <t>支付利息、手续费及佣金的现金</t>
    </r>
    <phoneticPr fontId="2" type="noConversion"/>
  </si>
  <si>
    <r>
      <t xml:space="preserve">    </t>
    </r>
    <r>
      <rPr>
        <sz val="10"/>
        <rFont val="宋体"/>
        <family val="3"/>
        <charset val="134"/>
      </rPr>
      <t>支付保单红利的现金</t>
    </r>
    <phoneticPr fontId="2" type="noConversion"/>
  </si>
  <si>
    <r>
      <t xml:space="preserve">    </t>
    </r>
    <r>
      <rPr>
        <sz val="10"/>
        <rFont val="宋体"/>
        <family val="3"/>
        <charset val="134"/>
      </rPr>
      <t>支付给职工以及为职工支付的现金</t>
    </r>
    <phoneticPr fontId="2" type="noConversion"/>
  </si>
  <si>
    <r>
      <t xml:space="preserve">    </t>
    </r>
    <r>
      <rPr>
        <sz val="10"/>
        <rFont val="宋体"/>
        <family val="3"/>
        <charset val="134"/>
      </rPr>
      <t>支付的各项税费</t>
    </r>
    <phoneticPr fontId="2" type="noConversion"/>
  </si>
  <si>
    <r>
      <t xml:space="preserve">    </t>
    </r>
    <r>
      <rPr>
        <sz val="10"/>
        <rFont val="宋体"/>
        <family val="3"/>
        <charset val="134"/>
      </rPr>
      <t>支付其他与经营活动有关的现金</t>
    </r>
    <phoneticPr fontId="2" type="noConversion"/>
  </si>
  <si>
    <r>
      <rPr>
        <b/>
        <sz val="10"/>
        <rFont val="宋体"/>
        <family val="3"/>
        <charset val="134"/>
      </rPr>
      <t>经营活动现金流出小计</t>
    </r>
    <phoneticPr fontId="2" type="noConversion"/>
  </si>
  <si>
    <r>
      <rPr>
        <b/>
        <sz val="10"/>
        <rFont val="宋体"/>
        <family val="3"/>
        <charset val="134"/>
      </rPr>
      <t>经营活动产生的现金流量净额</t>
    </r>
    <phoneticPr fontId="2" type="noConversion"/>
  </si>
  <si>
    <r>
      <rPr>
        <b/>
        <sz val="10"/>
        <rFont val="宋体"/>
        <family val="3"/>
        <charset val="134"/>
      </rPr>
      <t>二、投资活动产生的现金流量：</t>
    </r>
    <phoneticPr fontId="2" type="noConversion"/>
  </si>
  <si>
    <r>
      <t xml:space="preserve">    </t>
    </r>
    <r>
      <rPr>
        <sz val="10"/>
        <rFont val="宋体"/>
        <family val="3"/>
        <charset val="134"/>
      </rPr>
      <t>收回投资收到的现金</t>
    </r>
    <phoneticPr fontId="2" type="noConversion"/>
  </si>
  <si>
    <r>
      <t xml:space="preserve">    </t>
    </r>
    <r>
      <rPr>
        <sz val="10"/>
        <rFont val="宋体"/>
        <family val="3"/>
        <charset val="134"/>
      </rPr>
      <t>取得投资收益收到的现金</t>
    </r>
    <phoneticPr fontId="2" type="noConversion"/>
  </si>
  <si>
    <r>
      <t xml:space="preserve">    </t>
    </r>
    <r>
      <rPr>
        <sz val="10"/>
        <rFont val="宋体"/>
        <family val="3"/>
        <charset val="134"/>
      </rPr>
      <t>处置固定资产、无形资产和其他长期资产收回的现金净额</t>
    </r>
    <phoneticPr fontId="2" type="noConversion"/>
  </si>
  <si>
    <r>
      <t xml:space="preserve">    </t>
    </r>
    <r>
      <rPr>
        <sz val="10"/>
        <rFont val="宋体"/>
        <family val="3"/>
        <charset val="134"/>
      </rPr>
      <t>处置子公司及其他营业单位收到的现金净额</t>
    </r>
    <phoneticPr fontId="2" type="noConversion"/>
  </si>
  <si>
    <r>
      <t xml:space="preserve">    </t>
    </r>
    <r>
      <rPr>
        <sz val="10"/>
        <rFont val="宋体"/>
        <family val="3"/>
        <charset val="134"/>
      </rPr>
      <t>收到其他与投资活动有关的现金</t>
    </r>
    <phoneticPr fontId="2" type="noConversion"/>
  </si>
  <si>
    <r>
      <rPr>
        <b/>
        <sz val="10"/>
        <rFont val="宋体"/>
        <family val="3"/>
        <charset val="134"/>
      </rPr>
      <t>投资活动现金流入小计</t>
    </r>
    <phoneticPr fontId="2" type="noConversion"/>
  </si>
  <si>
    <r>
      <t xml:space="preserve">    </t>
    </r>
    <r>
      <rPr>
        <sz val="10"/>
        <rFont val="宋体"/>
        <family val="3"/>
        <charset val="134"/>
      </rPr>
      <t>购建固定资产、无形资产和其他长期资产支付的现金</t>
    </r>
    <phoneticPr fontId="2" type="noConversion"/>
  </si>
  <si>
    <r>
      <t xml:space="preserve">    </t>
    </r>
    <r>
      <rPr>
        <sz val="10"/>
        <rFont val="宋体"/>
        <family val="3"/>
        <charset val="134"/>
      </rPr>
      <t>投资支付的现金</t>
    </r>
    <phoneticPr fontId="2" type="noConversion"/>
  </si>
  <si>
    <r>
      <t xml:space="preserve">    </t>
    </r>
    <r>
      <rPr>
        <sz val="10"/>
        <rFont val="宋体"/>
        <family val="3"/>
        <charset val="134"/>
      </rPr>
      <t>质押贷款净增加额</t>
    </r>
    <phoneticPr fontId="2" type="noConversion"/>
  </si>
  <si>
    <r>
      <t xml:space="preserve">    </t>
    </r>
    <r>
      <rPr>
        <sz val="10"/>
        <rFont val="宋体"/>
        <family val="3"/>
        <charset val="134"/>
      </rPr>
      <t>取得子公司及其他营业单位支付的现金净额</t>
    </r>
    <r>
      <rPr>
        <sz val="10"/>
        <rFont val="Times New Roman"/>
        <family val="1"/>
      </rPr>
      <t xml:space="preserve"> </t>
    </r>
    <phoneticPr fontId="2" type="noConversion"/>
  </si>
  <si>
    <r>
      <t xml:space="preserve">    </t>
    </r>
    <r>
      <rPr>
        <sz val="10"/>
        <rFont val="宋体"/>
        <family val="3"/>
        <charset val="134"/>
      </rPr>
      <t>支付其他与投资活动有关的现金</t>
    </r>
    <phoneticPr fontId="2" type="noConversion"/>
  </si>
  <si>
    <r>
      <rPr>
        <b/>
        <sz val="10"/>
        <rFont val="宋体"/>
        <family val="3"/>
        <charset val="134"/>
      </rPr>
      <t>投资活动现金流出小计</t>
    </r>
    <phoneticPr fontId="2" type="noConversion"/>
  </si>
  <si>
    <r>
      <rPr>
        <b/>
        <sz val="10"/>
        <rFont val="宋体"/>
        <family val="3"/>
        <charset val="134"/>
      </rPr>
      <t>投资活动产生的现金流量净额</t>
    </r>
    <phoneticPr fontId="2" type="noConversion"/>
  </si>
  <si>
    <r>
      <rPr>
        <b/>
        <sz val="10"/>
        <rFont val="宋体"/>
        <family val="3"/>
        <charset val="134"/>
      </rPr>
      <t>三、筹资活动产生的现金流量：</t>
    </r>
    <phoneticPr fontId="2" type="noConversion"/>
  </si>
  <si>
    <r>
      <t xml:space="preserve">    </t>
    </r>
    <r>
      <rPr>
        <sz val="10"/>
        <rFont val="宋体"/>
        <family val="3"/>
        <charset val="134"/>
      </rPr>
      <t>吸收投资收到的现金</t>
    </r>
    <phoneticPr fontId="2" type="noConversion"/>
  </si>
  <si>
    <r>
      <t xml:space="preserve">    </t>
    </r>
    <r>
      <rPr>
        <sz val="10"/>
        <rFont val="宋体"/>
        <family val="3"/>
        <charset val="134"/>
      </rPr>
      <t>其中：子公司吸收少数股东投资收到的现金</t>
    </r>
    <phoneticPr fontId="2" type="noConversion"/>
  </si>
  <si>
    <r>
      <t xml:space="preserve">    </t>
    </r>
    <r>
      <rPr>
        <sz val="10"/>
        <rFont val="宋体"/>
        <family val="3"/>
        <charset val="134"/>
      </rPr>
      <t>取得借款收到的现金</t>
    </r>
    <phoneticPr fontId="2" type="noConversion"/>
  </si>
  <si>
    <r>
      <t xml:space="preserve">    </t>
    </r>
    <r>
      <rPr>
        <sz val="10"/>
        <rFont val="宋体"/>
        <family val="3"/>
        <charset val="134"/>
      </rPr>
      <t>发行债券收到的现金</t>
    </r>
    <phoneticPr fontId="2" type="noConversion"/>
  </si>
  <si>
    <r>
      <t xml:space="preserve">    </t>
    </r>
    <r>
      <rPr>
        <sz val="10"/>
        <rFont val="宋体"/>
        <family val="3"/>
        <charset val="134"/>
      </rPr>
      <t>收到其他与筹资活动有关的现金</t>
    </r>
    <phoneticPr fontId="2" type="noConversion"/>
  </si>
  <si>
    <r>
      <rPr>
        <b/>
        <sz val="10"/>
        <rFont val="宋体"/>
        <family val="3"/>
        <charset val="134"/>
      </rPr>
      <t>筹资活动现金流入小计</t>
    </r>
    <phoneticPr fontId="2" type="noConversion"/>
  </si>
  <si>
    <r>
      <t xml:space="preserve">    </t>
    </r>
    <r>
      <rPr>
        <sz val="10"/>
        <rFont val="宋体"/>
        <family val="3"/>
        <charset val="134"/>
      </rPr>
      <t>偿还债务支付的现金</t>
    </r>
    <phoneticPr fontId="2" type="noConversion"/>
  </si>
  <si>
    <r>
      <t xml:space="preserve">    </t>
    </r>
    <r>
      <rPr>
        <sz val="10"/>
        <rFont val="宋体"/>
        <family val="3"/>
        <charset val="134"/>
      </rPr>
      <t>分配股利、利润或偿付利息支付的现金</t>
    </r>
    <phoneticPr fontId="2" type="noConversion"/>
  </si>
  <si>
    <r>
      <t xml:space="preserve">    </t>
    </r>
    <r>
      <rPr>
        <sz val="10"/>
        <rFont val="宋体"/>
        <family val="3"/>
        <charset val="134"/>
      </rPr>
      <t>其中：子公司支付给少数股东的股利、利润</t>
    </r>
    <phoneticPr fontId="2" type="noConversion"/>
  </si>
  <si>
    <r>
      <t xml:space="preserve">    </t>
    </r>
    <r>
      <rPr>
        <sz val="10"/>
        <rFont val="宋体"/>
        <family val="3"/>
        <charset val="134"/>
      </rPr>
      <t>支付其他与筹资活动有关的现金</t>
    </r>
    <phoneticPr fontId="2" type="noConversion"/>
  </si>
  <si>
    <r>
      <rPr>
        <b/>
        <sz val="10"/>
        <rFont val="宋体"/>
        <family val="3"/>
        <charset val="134"/>
      </rPr>
      <t>筹资活动现金流出小计</t>
    </r>
    <phoneticPr fontId="2" type="noConversion"/>
  </si>
  <si>
    <r>
      <rPr>
        <b/>
        <sz val="10"/>
        <rFont val="宋体"/>
        <family val="3"/>
        <charset val="134"/>
      </rPr>
      <t>筹资活动产生的现金流量净额</t>
    </r>
    <phoneticPr fontId="2" type="noConversion"/>
  </si>
  <si>
    <r>
      <rPr>
        <b/>
        <sz val="10"/>
        <rFont val="宋体"/>
        <family val="3"/>
        <charset val="134"/>
      </rPr>
      <t>四、汇率变动对现金及现金等价物的影响</t>
    </r>
    <phoneticPr fontId="2" type="noConversion"/>
  </si>
  <si>
    <r>
      <rPr>
        <b/>
        <sz val="10"/>
        <rFont val="宋体"/>
        <family val="3"/>
        <charset val="134"/>
      </rPr>
      <t>五、现金及现金等价物净增加额</t>
    </r>
    <phoneticPr fontId="2" type="noConversion"/>
  </si>
  <si>
    <r>
      <t xml:space="preserve">     </t>
    </r>
    <r>
      <rPr>
        <sz val="10"/>
        <rFont val="宋体"/>
        <family val="3"/>
        <charset val="134"/>
      </rPr>
      <t>加：期初现金及现金等价物余额</t>
    </r>
    <phoneticPr fontId="2" type="noConversion"/>
  </si>
  <si>
    <r>
      <rPr>
        <b/>
        <sz val="10"/>
        <rFont val="宋体"/>
        <family val="3"/>
        <charset val="134"/>
      </rPr>
      <t>六、期末现金及现金等价物余额</t>
    </r>
    <phoneticPr fontId="2" type="noConversion"/>
  </si>
  <si>
    <r>
      <rPr>
        <b/>
        <sz val="10"/>
        <rFont val="宋体"/>
        <family val="3"/>
        <charset val="134"/>
      </rPr>
      <t>资本公积</t>
    </r>
    <phoneticPr fontId="2" type="noConversion"/>
  </si>
  <si>
    <r>
      <rPr>
        <b/>
        <sz val="10"/>
        <rFont val="宋体"/>
        <family val="3"/>
        <charset val="134"/>
      </rPr>
      <t>减：库存股</t>
    </r>
    <phoneticPr fontId="2" type="noConversion"/>
  </si>
  <si>
    <r>
      <rPr>
        <b/>
        <sz val="10"/>
        <rFont val="宋体"/>
        <family val="3"/>
        <charset val="134"/>
      </rPr>
      <t>盈余公积</t>
    </r>
    <phoneticPr fontId="2" type="noConversion"/>
  </si>
  <si>
    <r>
      <rPr>
        <b/>
        <sz val="10"/>
        <rFont val="宋体"/>
        <family val="3"/>
        <charset val="134"/>
      </rPr>
      <t>一、上年年末余额</t>
    </r>
    <phoneticPr fontId="2" type="noConversion"/>
  </si>
  <si>
    <r>
      <t xml:space="preserve">     </t>
    </r>
    <r>
      <rPr>
        <sz val="10"/>
        <rFont val="宋体"/>
        <family val="3"/>
        <charset val="134"/>
      </rPr>
      <t>加：会计政策变更</t>
    </r>
    <phoneticPr fontId="2" type="noConversion"/>
  </si>
  <si>
    <r>
      <rPr>
        <b/>
        <sz val="10"/>
        <rFont val="宋体"/>
        <family val="3"/>
        <charset val="134"/>
      </rPr>
      <t>二、本年年初余额</t>
    </r>
    <phoneticPr fontId="2" type="noConversion"/>
  </si>
  <si>
    <t>（二）所有者投入和减少资本</t>
    <phoneticPr fontId="2" type="noConversion"/>
  </si>
  <si>
    <r>
      <t>2</t>
    </r>
    <r>
      <rPr>
        <sz val="10"/>
        <rFont val="宋体"/>
        <family val="3"/>
        <charset val="134"/>
      </rPr>
      <t>、其他权益工具持有者投入资本</t>
    </r>
    <phoneticPr fontId="2" type="noConversion"/>
  </si>
  <si>
    <r>
      <t>3</t>
    </r>
    <r>
      <rPr>
        <sz val="10"/>
        <rFont val="宋体"/>
        <family val="3"/>
        <charset val="134"/>
      </rPr>
      <t>、股份支付计入所有者权益的金额</t>
    </r>
    <phoneticPr fontId="2" type="noConversion"/>
  </si>
  <si>
    <r>
      <t>4</t>
    </r>
    <r>
      <rPr>
        <sz val="10"/>
        <rFont val="宋体"/>
        <family val="3"/>
        <charset val="134"/>
      </rPr>
      <t>、其他</t>
    </r>
    <phoneticPr fontId="2" type="noConversion"/>
  </si>
  <si>
    <r>
      <t>1</t>
    </r>
    <r>
      <rPr>
        <sz val="10"/>
        <rFont val="宋体"/>
        <family val="3"/>
        <charset val="134"/>
      </rPr>
      <t>、提取盈余公积</t>
    </r>
    <phoneticPr fontId="2" type="noConversion"/>
  </si>
  <si>
    <t>（四）所有者权益内部结转</t>
    <phoneticPr fontId="2" type="noConversion"/>
  </si>
  <si>
    <r>
      <t>3</t>
    </r>
    <r>
      <rPr>
        <sz val="10"/>
        <rFont val="宋体"/>
        <family val="3"/>
        <charset val="134"/>
      </rPr>
      <t>、盈余公积弥补亏损</t>
    </r>
    <phoneticPr fontId="2" type="noConversion"/>
  </si>
  <si>
    <r>
      <t>4</t>
    </r>
    <r>
      <rPr>
        <sz val="10"/>
        <rFont val="宋体"/>
        <family val="3"/>
        <charset val="134"/>
      </rPr>
      <t>、设定受益计划变动额结转留存收益</t>
    </r>
    <phoneticPr fontId="2" type="noConversion"/>
  </si>
  <si>
    <r>
      <t>1</t>
    </r>
    <r>
      <rPr>
        <sz val="10"/>
        <rFont val="宋体"/>
        <family val="3"/>
        <charset val="134"/>
      </rPr>
      <t>、本期提取</t>
    </r>
    <phoneticPr fontId="2" type="noConversion"/>
  </si>
  <si>
    <r>
      <t>2</t>
    </r>
    <r>
      <rPr>
        <sz val="10"/>
        <rFont val="宋体"/>
        <family val="3"/>
        <charset val="134"/>
      </rPr>
      <t>、本期使用</t>
    </r>
    <phoneticPr fontId="2" type="noConversion"/>
  </si>
  <si>
    <r>
      <rPr>
        <b/>
        <sz val="10"/>
        <rFont val="宋体"/>
        <family val="3"/>
        <charset val="134"/>
      </rPr>
      <t>上年数</t>
    </r>
    <phoneticPr fontId="2" type="noConversion"/>
  </si>
  <si>
    <t>结算备付金</t>
  </si>
  <si>
    <t xml:space="preserve">    结算备付金</t>
    <phoneticPr fontId="2" type="noConversion"/>
  </si>
  <si>
    <t xml:space="preserve">    拆出资金</t>
    <phoneticPr fontId="2" type="noConversion"/>
  </si>
  <si>
    <t xml:space="preserve">    衍生金融资产</t>
    <phoneticPr fontId="2" type="noConversion"/>
  </si>
  <si>
    <t xml:space="preserve">    应收保费</t>
    <phoneticPr fontId="2" type="noConversion"/>
  </si>
  <si>
    <t xml:space="preserve">    应收分保账款</t>
    <phoneticPr fontId="2" type="noConversion"/>
  </si>
  <si>
    <t xml:space="preserve">    应收分保合同准备金</t>
    <phoneticPr fontId="2" type="noConversion"/>
  </si>
  <si>
    <t xml:space="preserve">    买入返售金融资产</t>
    <phoneticPr fontId="2" type="noConversion"/>
  </si>
  <si>
    <t xml:space="preserve">    持有待售资产</t>
    <phoneticPr fontId="2" type="noConversion"/>
  </si>
  <si>
    <t xml:space="preserve">    向中央银行借款</t>
    <phoneticPr fontId="2" type="noConversion"/>
  </si>
  <si>
    <t xml:space="preserve">    吸收存款及同业存放</t>
    <phoneticPr fontId="2" type="noConversion"/>
  </si>
  <si>
    <t xml:space="preserve">    拆入资金</t>
    <phoneticPr fontId="2" type="noConversion"/>
  </si>
  <si>
    <t xml:space="preserve">    衍生金融负债</t>
    <phoneticPr fontId="2" type="noConversion"/>
  </si>
  <si>
    <t xml:space="preserve">    卖出回购金融资产款</t>
    <phoneticPr fontId="2" type="noConversion"/>
  </si>
  <si>
    <t xml:space="preserve">    应付分保账款</t>
    <phoneticPr fontId="2" type="noConversion"/>
  </si>
  <si>
    <t xml:space="preserve">    代理买卖证券款</t>
    <phoneticPr fontId="2" type="noConversion"/>
  </si>
  <si>
    <t xml:space="preserve">    代理承销证券款</t>
    <phoneticPr fontId="2" type="noConversion"/>
  </si>
  <si>
    <t xml:space="preserve">    持有待售负债</t>
    <phoneticPr fontId="2" type="noConversion"/>
  </si>
  <si>
    <t>拆出资金</t>
  </si>
  <si>
    <t>应收保费</t>
  </si>
  <si>
    <t>应收分保账款</t>
  </si>
  <si>
    <t>应收分保合同准备金</t>
  </si>
  <si>
    <t>买入返售金融资产</t>
  </si>
  <si>
    <t>持有待售资产</t>
  </si>
  <si>
    <t>向中央银行借款</t>
  </si>
  <si>
    <t>吸收存款及同业存放</t>
  </si>
  <si>
    <t>拆入资金</t>
  </si>
  <si>
    <t>衍生金融负债</t>
  </si>
  <si>
    <t>卖出回购金融资产款</t>
  </si>
  <si>
    <t>应付手续费及佣金</t>
  </si>
  <si>
    <t>应付分保账款</t>
  </si>
  <si>
    <t>保险合同准备金</t>
  </si>
  <si>
    <t>代理买卖证券款</t>
  </si>
  <si>
    <t>代理承销证券款</t>
  </si>
  <si>
    <t>持有待售负债</t>
  </si>
  <si>
    <t>其中：营业收入</t>
    <phoneticPr fontId="2" type="noConversion"/>
  </si>
  <si>
    <t>其中：营业成本</t>
    <phoneticPr fontId="2" type="noConversion"/>
  </si>
  <si>
    <t xml:space="preserve">         利息收入</t>
    <phoneticPr fontId="2" type="noConversion"/>
  </si>
  <si>
    <t>营业收入</t>
  </si>
  <si>
    <t>营业成本</t>
  </si>
  <si>
    <t>营业外收入</t>
  </si>
  <si>
    <t>营业外支出</t>
  </si>
  <si>
    <t>发放委托贷款及垫款</t>
  </si>
  <si>
    <r>
      <t xml:space="preserve">  </t>
    </r>
    <r>
      <rPr>
        <sz val="10"/>
        <rFont val="宋体"/>
        <family val="3"/>
        <charset val="134"/>
      </rPr>
      <t>实收资本（或股本）</t>
    </r>
    <phoneticPr fontId="13" type="noConversion"/>
  </si>
  <si>
    <t>少数股东损益</t>
  </si>
  <si>
    <t xml:space="preserve">    发放委托贷款及垫款</t>
    <phoneticPr fontId="2" type="noConversion"/>
  </si>
  <si>
    <t>年初未分配利润</t>
  </si>
  <si>
    <t>验证资产负债</t>
    <phoneticPr fontId="2" type="noConversion"/>
  </si>
  <si>
    <t>验证利润</t>
    <phoneticPr fontId="1" type="noConversion"/>
  </si>
  <si>
    <t>验证：</t>
    <phoneticPr fontId="1" type="noConversion"/>
  </si>
  <si>
    <t>合计未审数</t>
    <phoneticPr fontId="2" type="noConversion"/>
  </si>
  <si>
    <t>合计审定数</t>
    <phoneticPr fontId="2" type="noConversion"/>
  </si>
  <si>
    <t>持股比例</t>
    <phoneticPr fontId="1" type="noConversion"/>
  </si>
  <si>
    <t>长投原值</t>
    <phoneticPr fontId="1" type="noConversion"/>
  </si>
  <si>
    <t>净资产</t>
    <phoneticPr fontId="1" type="noConversion"/>
  </si>
  <si>
    <t>净利润</t>
    <phoneticPr fontId="1" type="noConversion"/>
  </si>
  <si>
    <t>少数股东权益</t>
    <phoneticPr fontId="1" type="noConversion"/>
  </si>
  <si>
    <t>少数股东损益</t>
    <phoneticPr fontId="1" type="noConversion"/>
  </si>
  <si>
    <t>应收票据</t>
    <phoneticPr fontId="1" type="noConversion"/>
  </si>
  <si>
    <t>应付票据</t>
    <phoneticPr fontId="1" type="noConversion"/>
  </si>
  <si>
    <t>应收账款</t>
    <phoneticPr fontId="13" type="noConversion"/>
  </si>
  <si>
    <t>应付账款</t>
    <phoneticPr fontId="2" type="noConversion"/>
  </si>
  <si>
    <t xml:space="preserve">    应收票据</t>
    <phoneticPr fontId="2" type="noConversion"/>
  </si>
  <si>
    <t xml:space="preserve">    应收账款</t>
    <phoneticPr fontId="2" type="noConversion"/>
  </si>
  <si>
    <t xml:space="preserve">        减：应收账款坏账准备</t>
    <phoneticPr fontId="2" type="noConversion"/>
  </si>
  <si>
    <t xml:space="preserve">    应付票据</t>
    <phoneticPr fontId="2" type="noConversion"/>
  </si>
  <si>
    <t xml:space="preserve">    应付账款</t>
    <phoneticPr fontId="2" type="noConversion"/>
  </si>
  <si>
    <t>未分配利润</t>
    <phoneticPr fontId="2" type="noConversion"/>
  </si>
  <si>
    <t xml:space="preserve">    应收账款净额</t>
    <phoneticPr fontId="2" type="noConversion"/>
  </si>
  <si>
    <t>现金流量表项目</t>
  </si>
  <si>
    <t>一、经营活动产生的现金流量</t>
  </si>
  <si>
    <t>销售商品、提供劳务收到的现金</t>
  </si>
  <si>
    <t>收到的税费返还</t>
  </si>
  <si>
    <t>现金流入小计</t>
  </si>
  <si>
    <t>购买商品、接受劳务支付的现金</t>
  </si>
  <si>
    <t>支付给职工以及职工支付的现金</t>
  </si>
  <si>
    <t>支付的各项税费</t>
  </si>
  <si>
    <t>支付其他与经营活动有关的现金</t>
  </si>
  <si>
    <t>现金流出小计</t>
  </si>
  <si>
    <t>经营活动产生的现金流量净额</t>
  </si>
  <si>
    <t>二、投资活动产生的现金流量</t>
  </si>
  <si>
    <t>收回投资所收到的现金</t>
  </si>
  <si>
    <t>取得投资收益所收到的现金</t>
  </si>
  <si>
    <t>处置固定资产等长期资产现金净额</t>
  </si>
  <si>
    <t>处置子公司收回的现金净额</t>
  </si>
  <si>
    <t>收到的其他与投资活动有关的现金</t>
  </si>
  <si>
    <t>购建固定资产等长期资产的现金</t>
  </si>
  <si>
    <t>投资所支付的现金</t>
  </si>
  <si>
    <t>取得子公司支付的现金净额</t>
  </si>
  <si>
    <t>支付的其他与投资活动相关的现金</t>
  </si>
  <si>
    <t>投资活动产生的现金流量净额</t>
  </si>
  <si>
    <t>三、筹资活动产生的现金流量</t>
  </si>
  <si>
    <t>吸收投资所收到的现金</t>
  </si>
  <si>
    <t>取得借款所收到的现金</t>
  </si>
  <si>
    <t>收到的其他与筹资活动有关的现金</t>
  </si>
  <si>
    <t>偿还债务所支付的现金</t>
  </si>
  <si>
    <t>分配股利、利润所支付的现金</t>
  </si>
  <si>
    <t>支付的其他与筹资活动有关的现金</t>
  </si>
  <si>
    <t>筹资活动产生的现金流量净额</t>
  </si>
  <si>
    <t>加：期初现金及现金等价物余额</t>
  </si>
  <si>
    <t>期末现金及现金等价物余额</t>
  </si>
  <si>
    <t>1、净利润调节为经营现金流</t>
  </si>
  <si>
    <t xml:space="preserve">        长期待摊费用摊销</t>
  </si>
  <si>
    <t xml:space="preserve">        资产处置损失</t>
  </si>
  <si>
    <t xml:space="preserve">        固定资产报废损失</t>
  </si>
  <si>
    <t xml:space="preserve">        财务费用</t>
  </si>
  <si>
    <t xml:space="preserve">        公允价值变动损失</t>
  </si>
  <si>
    <t xml:space="preserve">        投资损失</t>
  </si>
  <si>
    <t xml:space="preserve">        递延所得税资产减少</t>
  </si>
  <si>
    <t xml:space="preserve">        递延所得税负债增加</t>
  </si>
  <si>
    <t xml:space="preserve">        存货的减少</t>
  </si>
  <si>
    <t xml:space="preserve">        经营性应收项目的减少</t>
  </si>
  <si>
    <t xml:space="preserve">        经营性应付项目的增加</t>
  </si>
  <si>
    <t xml:space="preserve">        其他</t>
  </si>
  <si>
    <t xml:space="preserve">    经营活动产生的现金流量净额</t>
  </si>
  <si>
    <t>差异</t>
  </si>
  <si>
    <t>2、 不涉及现金的重要项目</t>
  </si>
  <si>
    <t xml:space="preserve">     债务转为资本</t>
  </si>
  <si>
    <t xml:space="preserve">     一年内到期的可转换公司债券</t>
  </si>
  <si>
    <t xml:space="preserve">     融资租赁固定资产</t>
  </si>
  <si>
    <t xml:space="preserve">     应收票据背书</t>
  </si>
  <si>
    <t xml:space="preserve">     现金表差异调节项</t>
  </si>
  <si>
    <t>3、 现金和现金等价物净增加</t>
  </si>
  <si>
    <t xml:space="preserve">        现金的期末余额</t>
  </si>
  <si>
    <t xml:space="preserve">        减：现金的期初余额</t>
  </si>
  <si>
    <t xml:space="preserve">        加：现金等价物的期末余额</t>
  </si>
  <si>
    <t xml:space="preserve">        减：现金等价物的期初余额</t>
  </si>
  <si>
    <t xml:space="preserve">    现金及现金等价物净增加额</t>
  </si>
  <si>
    <t xml:space="preserve">  销售商品、提供劳务收到的现金</t>
  </si>
  <si>
    <t xml:space="preserve">  收到的税费返还</t>
  </si>
  <si>
    <t xml:space="preserve">  购买商品、接受劳务支付的现金</t>
  </si>
  <si>
    <t xml:space="preserve">  支付给职工以及职工支付的现金</t>
  </si>
  <si>
    <t xml:space="preserve">  支付的各项税费</t>
  </si>
  <si>
    <t xml:space="preserve">  支付其他与经营活动有关的现金</t>
  </si>
  <si>
    <t xml:space="preserve">  收回投资所收到的现金</t>
  </si>
  <si>
    <t xml:space="preserve">  取得投资收益所收到的现金</t>
  </si>
  <si>
    <t xml:space="preserve">  处置固定资产等长期资产现金净额</t>
  </si>
  <si>
    <t xml:space="preserve">  处置子公司收回的现金净额</t>
  </si>
  <si>
    <t xml:space="preserve">  收到的其他与投资活动有关的现金</t>
  </si>
  <si>
    <t xml:space="preserve">  购建固定资产等长期资产的现金</t>
  </si>
  <si>
    <t xml:space="preserve">  投资所支付的现金</t>
  </si>
  <si>
    <t xml:space="preserve">  取得子公司支付的现金净额</t>
  </si>
  <si>
    <t xml:space="preserve">  支付的其他与投资活动相关的现金</t>
  </si>
  <si>
    <t xml:space="preserve">  吸收投资所收到的现金</t>
  </si>
  <si>
    <t xml:space="preserve">  取得借款所收到的现金</t>
  </si>
  <si>
    <t xml:space="preserve">  收到的其他与筹资活动有关的现金</t>
  </si>
  <si>
    <t xml:space="preserve">  偿还债务所支付的现金</t>
  </si>
  <si>
    <t xml:space="preserve">  支付的其他与筹资活动有关的现金</t>
  </si>
  <si>
    <t xml:space="preserve">  四汇率变动对现金的影响</t>
  </si>
  <si>
    <t xml:space="preserve">  加：期初现金及现金等价物余额</t>
  </si>
  <si>
    <t>现金及现金等价物净增加额</t>
    <phoneticPr fontId="2" type="noConversion"/>
  </si>
  <si>
    <t>净利润</t>
  </si>
  <si>
    <t xml:space="preserve">        净利润</t>
    <phoneticPr fontId="2" type="noConversion"/>
  </si>
  <si>
    <t>固定资产折旧</t>
  </si>
  <si>
    <t>无形资产摊销</t>
  </si>
  <si>
    <t>长期待摊费用摊销</t>
  </si>
  <si>
    <t>资产处置损失</t>
  </si>
  <si>
    <t>固定资产报废损失</t>
  </si>
  <si>
    <t>公允价值变动损失</t>
  </si>
  <si>
    <t>投资损失</t>
  </si>
  <si>
    <t>递延所得税资产减少</t>
  </si>
  <si>
    <t>递延所得税负债增加</t>
  </si>
  <si>
    <t>存货的减少</t>
  </si>
  <si>
    <t>经营性应收项目的减少</t>
  </si>
  <si>
    <t>经营性应付项目的增加</t>
  </si>
  <si>
    <t>其他</t>
  </si>
  <si>
    <t>现金流量表调整抵消分录</t>
    <phoneticPr fontId="1" type="noConversion"/>
  </si>
  <si>
    <t>资产负债表、利润表合并抵消</t>
    <phoneticPr fontId="1" type="noConversion"/>
  </si>
  <si>
    <t xml:space="preserve">  分配股利、利润或偿付利息所支付的现金</t>
    <phoneticPr fontId="2" type="noConversion"/>
  </si>
  <si>
    <t xml:space="preserve">        固定资产、投资性房地产折旧</t>
    <phoneticPr fontId="2" type="noConversion"/>
  </si>
  <si>
    <t xml:space="preserve">        无形资产摊销</t>
    <phoneticPr fontId="2" type="noConversion"/>
  </si>
  <si>
    <r>
      <rPr>
        <sz val="11"/>
        <color theme="1"/>
        <rFont val="宋体"/>
        <family val="3"/>
        <charset val="134"/>
      </rPr>
      <t>验证资产负债</t>
    </r>
    <phoneticPr fontId="2" type="noConversion"/>
  </si>
  <si>
    <r>
      <rPr>
        <sz val="11"/>
        <color theme="1"/>
        <rFont val="宋体"/>
        <family val="3"/>
        <charset val="134"/>
      </rPr>
      <t>验证利润</t>
    </r>
    <phoneticPr fontId="2" type="noConversion"/>
  </si>
  <si>
    <t>所有者权益变动表</t>
    <phoneticPr fontId="2" type="noConversion"/>
  </si>
  <si>
    <t>现金流量表</t>
    <phoneticPr fontId="2" type="noConversion"/>
  </si>
  <si>
    <t>利润表</t>
    <phoneticPr fontId="13" type="noConversion"/>
  </si>
  <si>
    <t>资产负债表（续）</t>
    <phoneticPr fontId="13" type="noConversion"/>
  </si>
  <si>
    <t>资产负债表</t>
    <phoneticPr fontId="13" type="noConversion"/>
  </si>
  <si>
    <r>
      <rPr>
        <b/>
        <sz val="10"/>
        <rFont val="宋体"/>
        <family val="3"/>
        <charset val="134"/>
      </rPr>
      <t>本年数</t>
    </r>
    <phoneticPr fontId="2" type="noConversion"/>
  </si>
  <si>
    <r>
      <rPr>
        <b/>
        <sz val="10"/>
        <rFont val="宋体"/>
        <family val="3"/>
        <charset val="134"/>
      </rPr>
      <t>项</t>
    </r>
    <r>
      <rPr>
        <b/>
        <sz val="10"/>
        <rFont val="Arial"/>
        <family val="2"/>
      </rPr>
      <t xml:space="preserve">          </t>
    </r>
    <r>
      <rPr>
        <b/>
        <sz val="10"/>
        <rFont val="宋体"/>
        <family val="3"/>
        <charset val="134"/>
      </rPr>
      <t>目</t>
    </r>
    <phoneticPr fontId="2" type="noConversion"/>
  </si>
  <si>
    <t>其他权益工具</t>
    <phoneticPr fontId="2" type="noConversion"/>
  </si>
  <si>
    <t>其他综合收益</t>
    <phoneticPr fontId="2" type="noConversion"/>
  </si>
  <si>
    <t>专项储备</t>
    <phoneticPr fontId="2" type="noConversion"/>
  </si>
  <si>
    <t>其他</t>
    <phoneticPr fontId="2" type="noConversion"/>
  </si>
  <si>
    <t>优先股</t>
    <phoneticPr fontId="2" type="noConversion"/>
  </si>
  <si>
    <t>永续债</t>
    <phoneticPr fontId="2" type="noConversion"/>
  </si>
  <si>
    <r>
      <t xml:space="preserve">           </t>
    </r>
    <r>
      <rPr>
        <sz val="10"/>
        <rFont val="宋体"/>
        <family val="3"/>
        <charset val="134"/>
      </rPr>
      <t>前期差错更正</t>
    </r>
    <phoneticPr fontId="2" type="noConversion"/>
  </si>
  <si>
    <r>
      <t xml:space="preserve">           </t>
    </r>
    <r>
      <rPr>
        <sz val="10"/>
        <rFont val="宋体"/>
        <family val="3"/>
        <charset val="134"/>
      </rPr>
      <t>其他</t>
    </r>
    <phoneticPr fontId="2" type="noConversion"/>
  </si>
  <si>
    <r>
      <rPr>
        <b/>
        <sz val="10"/>
        <rFont val="宋体"/>
        <family val="3"/>
        <charset val="134"/>
      </rPr>
      <t>三、本期增减变动金额（减少以</t>
    </r>
    <r>
      <rPr>
        <b/>
        <sz val="10"/>
        <rFont val="Arial"/>
        <family val="2"/>
      </rPr>
      <t>“</t>
    </r>
    <r>
      <rPr>
        <b/>
        <sz val="10"/>
        <rFont val="宋体"/>
        <family val="3"/>
        <charset val="134"/>
      </rPr>
      <t>－</t>
    </r>
    <r>
      <rPr>
        <b/>
        <sz val="10"/>
        <rFont val="Arial"/>
        <family val="2"/>
      </rPr>
      <t>”</t>
    </r>
    <r>
      <rPr>
        <b/>
        <sz val="10"/>
        <rFont val="宋体"/>
        <family val="3"/>
        <charset val="134"/>
      </rPr>
      <t>号填列）</t>
    </r>
    <phoneticPr fontId="2" type="noConversion"/>
  </si>
  <si>
    <t>（一）综合收益总额</t>
    <phoneticPr fontId="2" type="noConversion"/>
  </si>
  <si>
    <r>
      <t>1</t>
    </r>
    <r>
      <rPr>
        <sz val="10"/>
        <rFont val="宋体"/>
        <family val="3"/>
        <charset val="134"/>
      </rPr>
      <t>、所有者投入的普通股</t>
    </r>
    <phoneticPr fontId="2" type="noConversion"/>
  </si>
  <si>
    <t>（三）利润分配</t>
    <phoneticPr fontId="2" type="noConversion"/>
  </si>
  <si>
    <r>
      <t>2</t>
    </r>
    <r>
      <rPr>
        <sz val="10"/>
        <rFont val="宋体"/>
        <family val="3"/>
        <charset val="134"/>
      </rPr>
      <t>、对所有者（或股东）的分配</t>
    </r>
    <phoneticPr fontId="2" type="noConversion"/>
  </si>
  <si>
    <r>
      <t>3</t>
    </r>
    <r>
      <rPr>
        <sz val="10"/>
        <rFont val="宋体"/>
        <family val="3"/>
        <charset val="134"/>
      </rPr>
      <t>、其他</t>
    </r>
    <phoneticPr fontId="2" type="noConversion"/>
  </si>
  <si>
    <r>
      <t>1</t>
    </r>
    <r>
      <rPr>
        <sz val="10"/>
        <rFont val="宋体"/>
        <family val="3"/>
        <charset val="134"/>
      </rPr>
      <t>、资本公积转增资本</t>
    </r>
    <r>
      <rPr>
        <sz val="10"/>
        <rFont val="Arial"/>
        <family val="2"/>
      </rPr>
      <t>(</t>
    </r>
    <r>
      <rPr>
        <sz val="10"/>
        <rFont val="宋体"/>
        <family val="3"/>
        <charset val="134"/>
      </rPr>
      <t>或股本</t>
    </r>
    <r>
      <rPr>
        <sz val="10"/>
        <rFont val="Arial"/>
        <family val="2"/>
      </rPr>
      <t>)</t>
    </r>
    <phoneticPr fontId="2" type="noConversion"/>
  </si>
  <si>
    <r>
      <t>2</t>
    </r>
    <r>
      <rPr>
        <sz val="10"/>
        <rFont val="宋体"/>
        <family val="3"/>
        <charset val="134"/>
      </rPr>
      <t>、盈余公积转增资本</t>
    </r>
    <r>
      <rPr>
        <sz val="10"/>
        <rFont val="Arial"/>
        <family val="2"/>
      </rPr>
      <t>(</t>
    </r>
    <r>
      <rPr>
        <sz val="10"/>
        <rFont val="宋体"/>
        <family val="3"/>
        <charset val="134"/>
      </rPr>
      <t>或股本</t>
    </r>
    <r>
      <rPr>
        <sz val="10"/>
        <rFont val="Arial"/>
        <family val="2"/>
      </rPr>
      <t>)</t>
    </r>
    <phoneticPr fontId="2" type="noConversion"/>
  </si>
  <si>
    <r>
      <t>5</t>
    </r>
    <r>
      <rPr>
        <sz val="10"/>
        <rFont val="宋体"/>
        <family val="3"/>
        <charset val="134"/>
      </rPr>
      <t>、其他综合收</t>
    </r>
    <r>
      <rPr>
        <sz val="10"/>
        <rFont val="宋体"/>
        <family val="3"/>
        <charset val="134"/>
      </rPr>
      <t>益结转留存收</t>
    </r>
    <r>
      <rPr>
        <sz val="10"/>
        <rFont val="Arial"/>
        <family val="2"/>
      </rPr>
      <t xml:space="preserve"> </t>
    </r>
    <r>
      <rPr>
        <sz val="10"/>
        <rFont val="宋体"/>
        <family val="3"/>
        <charset val="134"/>
      </rPr>
      <t>益</t>
    </r>
    <phoneticPr fontId="2" type="noConversion"/>
  </si>
  <si>
    <t>6、其他</t>
    <phoneticPr fontId="2" type="noConversion"/>
  </si>
  <si>
    <t>（五）专项储备</t>
    <phoneticPr fontId="2" type="noConversion"/>
  </si>
  <si>
    <t>（六）其他</t>
    <phoneticPr fontId="2" type="noConversion"/>
  </si>
  <si>
    <r>
      <rPr>
        <b/>
        <sz val="10"/>
        <rFont val="宋体"/>
        <family val="3"/>
        <charset val="134"/>
      </rPr>
      <t>四、本期期末余额</t>
    </r>
    <phoneticPr fontId="2" type="noConversion"/>
  </si>
  <si>
    <r>
      <rPr>
        <b/>
        <sz val="10"/>
        <rFont val="宋体"/>
        <family val="3"/>
        <charset val="134"/>
      </rPr>
      <t>法定代表人：</t>
    </r>
    <r>
      <rPr>
        <b/>
        <sz val="10"/>
        <rFont val="Arial"/>
        <family val="2"/>
      </rPr>
      <t xml:space="preserve">                                                                                                  </t>
    </r>
    <r>
      <rPr>
        <b/>
        <sz val="10"/>
        <rFont val="宋体"/>
        <family val="3"/>
        <charset val="134"/>
      </rPr>
      <t>主管会计工作负责人：</t>
    </r>
    <r>
      <rPr>
        <b/>
        <sz val="10"/>
        <rFont val="Arial"/>
        <family val="2"/>
      </rPr>
      <t xml:space="preserve">                                                                                                                   </t>
    </r>
    <r>
      <rPr>
        <b/>
        <sz val="10"/>
        <rFont val="宋体"/>
        <family val="3"/>
        <charset val="134"/>
      </rPr>
      <t>会计机构负责人：</t>
    </r>
    <r>
      <rPr>
        <b/>
        <sz val="10"/>
        <rFont val="Arial"/>
        <family val="2"/>
      </rPr>
      <t xml:space="preserve">   </t>
    </r>
    <phoneticPr fontId="2" type="noConversion"/>
  </si>
  <si>
    <t>2019年度</t>
  </si>
  <si>
    <t>验证：</t>
    <phoneticPr fontId="1" type="noConversion"/>
  </si>
  <si>
    <t>实收资本
（或股本）</t>
    <phoneticPr fontId="2" type="noConversion"/>
  </si>
  <si>
    <t>所有者权益
（或股东权益）合计</t>
    <phoneticPr fontId="2" type="noConversion"/>
  </si>
  <si>
    <r>
      <t>2019</t>
    </r>
    <r>
      <rPr>
        <b/>
        <sz val="11"/>
        <rFont val="宋体"/>
        <family val="3"/>
        <charset val="134"/>
      </rPr>
      <t>年度</t>
    </r>
    <phoneticPr fontId="1" type="noConversion"/>
  </si>
  <si>
    <t>应收票据</t>
  </si>
  <si>
    <t>应收账款</t>
  </si>
  <si>
    <t>应付票据</t>
  </si>
  <si>
    <t>应付账款</t>
  </si>
  <si>
    <t xml:space="preserve">    交易性金融资产</t>
    <phoneticPr fontId="2" type="noConversion"/>
  </si>
  <si>
    <t xml:space="preserve">    应收款项融资</t>
    <phoneticPr fontId="2" type="noConversion"/>
  </si>
  <si>
    <t xml:space="preserve">    合同资产</t>
    <phoneticPr fontId="2" type="noConversion"/>
  </si>
  <si>
    <t xml:space="preserve">    债权投资</t>
    <phoneticPr fontId="2" type="noConversion"/>
  </si>
  <si>
    <t xml:space="preserve">    其他债权投资</t>
    <phoneticPr fontId="2" type="noConversion"/>
  </si>
  <si>
    <t xml:space="preserve">    其他权益工具投资</t>
    <phoneticPr fontId="2" type="noConversion"/>
  </si>
  <si>
    <t xml:space="preserve">    其他非流动金融资产</t>
    <phoneticPr fontId="2" type="noConversion"/>
  </si>
  <si>
    <t>使用权资产</t>
  </si>
  <si>
    <t xml:space="preserve">    使用权资产</t>
    <phoneticPr fontId="2" type="noConversion"/>
  </si>
  <si>
    <t xml:space="preserve">    交易性金融负债</t>
    <phoneticPr fontId="2" type="noConversion"/>
  </si>
  <si>
    <t xml:space="preserve">    合同负债</t>
    <phoneticPr fontId="2" type="noConversion"/>
  </si>
  <si>
    <t xml:space="preserve">    应付手续费及佣金</t>
    <phoneticPr fontId="2" type="noConversion"/>
  </si>
  <si>
    <t xml:space="preserve">    租赁负债</t>
    <phoneticPr fontId="2" type="noConversion"/>
  </si>
  <si>
    <t xml:space="preserve">    其他非流动负债</t>
    <phoneticPr fontId="2" type="noConversion"/>
  </si>
  <si>
    <t xml:space="preserve">    投资收益（损失以“-”号填列）</t>
    <phoneticPr fontId="2" type="noConversion"/>
  </si>
  <si>
    <t xml:space="preserve">    汇兑收益（损失以“-”号填列）</t>
    <phoneticPr fontId="2" type="noConversion"/>
  </si>
  <si>
    <t xml:space="preserve">    净敞口套期收益（损失以“-”号填列）</t>
    <phoneticPr fontId="2" type="noConversion"/>
  </si>
  <si>
    <t xml:space="preserve">    公允价值变动收益（损失以“-”号填列）</t>
    <phoneticPr fontId="2" type="noConversion"/>
  </si>
  <si>
    <t xml:space="preserve">    信用减值损失（损失以“-”号填列）</t>
    <phoneticPr fontId="2" type="noConversion"/>
  </si>
  <si>
    <t xml:space="preserve">    资产减值损失（损失以“-”号填列）</t>
    <phoneticPr fontId="2" type="noConversion"/>
  </si>
  <si>
    <t xml:space="preserve">    资产处置收益（损失以“-”号填列）</t>
    <phoneticPr fontId="2" type="noConversion"/>
  </si>
  <si>
    <t>交易性金融资产</t>
  </si>
  <si>
    <t>应收款项融资</t>
  </si>
  <si>
    <t>合同资产</t>
  </si>
  <si>
    <t>债权投资</t>
  </si>
  <si>
    <t>其他债权投资</t>
  </si>
  <si>
    <t>其他权益工具投资</t>
  </si>
  <si>
    <t>其他非流动金融资产</t>
  </si>
  <si>
    <t>交易性金融负债</t>
  </si>
  <si>
    <t>合同负债</t>
  </si>
  <si>
    <t>租赁负债</t>
  </si>
  <si>
    <t>投资收益</t>
    <phoneticPr fontId="2" type="noConversion"/>
  </si>
  <si>
    <t>应付优先股股利</t>
  </si>
  <si>
    <t>应付优先股股利</t>
    <phoneticPr fontId="2" type="noConversion"/>
  </si>
  <si>
    <t>提取法定盈余公积</t>
  </si>
  <si>
    <t>提取法定盈余公积</t>
    <phoneticPr fontId="2" type="noConversion"/>
  </si>
  <si>
    <t>少数股东损益</t>
    <phoneticPr fontId="2" type="noConversion"/>
  </si>
  <si>
    <t>年初未分配利润</t>
    <phoneticPr fontId="2" type="noConversion"/>
  </si>
  <si>
    <t>营业外收入</t>
    <phoneticPr fontId="2" type="noConversion"/>
  </si>
  <si>
    <t>营业外支出</t>
    <phoneticPr fontId="2" type="noConversion"/>
  </si>
  <si>
    <t>所得税费用</t>
  </si>
  <si>
    <t>所得税费用</t>
    <phoneticPr fontId="2" type="noConversion"/>
  </si>
  <si>
    <t>净敞口套期收益</t>
  </si>
  <si>
    <t>信用减值损失</t>
  </si>
  <si>
    <t>营业收入</t>
    <phoneticPr fontId="2" type="noConversion"/>
  </si>
  <si>
    <t>营业成本</t>
    <phoneticPr fontId="2" type="noConversion"/>
  </si>
  <si>
    <t>其他收益</t>
  </si>
  <si>
    <t>其他收益</t>
    <phoneticPr fontId="2" type="noConversion"/>
  </si>
  <si>
    <t>库存股</t>
  </si>
  <si>
    <t>实收资本</t>
  </si>
  <si>
    <t>实收资本</t>
    <phoneticPr fontId="2" type="noConversion"/>
  </si>
  <si>
    <t>商誉减值准备</t>
  </si>
  <si>
    <t>商誉减值准备</t>
    <phoneticPr fontId="2" type="noConversion"/>
  </si>
  <si>
    <t>无形资产减值准备</t>
  </si>
  <si>
    <t>无形资产减值准备</t>
    <phoneticPr fontId="2" type="noConversion"/>
  </si>
  <si>
    <t>累计摊销</t>
  </si>
  <si>
    <t>累计摊销</t>
    <phoneticPr fontId="2" type="noConversion"/>
  </si>
  <si>
    <t>在建工程减值准备</t>
  </si>
  <si>
    <t>在建工程减值准备</t>
    <phoneticPr fontId="2" type="noConversion"/>
  </si>
  <si>
    <t>固定资产减值准备</t>
  </si>
  <si>
    <t>固定资产减值准备</t>
    <phoneticPr fontId="2" type="noConversion"/>
  </si>
  <si>
    <t>累计折旧</t>
  </si>
  <si>
    <t>累计折旧</t>
    <phoneticPr fontId="2" type="noConversion"/>
  </si>
  <si>
    <t>投资性房地产减值准备</t>
  </si>
  <si>
    <t>投资性房地产减值准备</t>
    <phoneticPr fontId="2" type="noConversion"/>
  </si>
  <si>
    <t>投资性房地产累计折旧（摊销）</t>
  </si>
  <si>
    <t>投资性房地产累计折旧（摊销）</t>
    <phoneticPr fontId="2" type="noConversion"/>
  </si>
  <si>
    <t>长期股权投资减值准备</t>
  </si>
  <si>
    <t>长期股权投资减值准备</t>
    <phoneticPr fontId="2" type="noConversion"/>
  </si>
  <si>
    <t>存货跌价准备</t>
  </si>
  <si>
    <t>存货跌价准备</t>
    <phoneticPr fontId="2" type="noConversion"/>
  </si>
  <si>
    <t>其他应收款坏账准备</t>
  </si>
  <si>
    <t>其他应收款坏账准备</t>
    <phoneticPr fontId="2" type="noConversion"/>
  </si>
  <si>
    <t>应收账款坏账准备</t>
  </si>
  <si>
    <t>应收账款坏账准备</t>
    <phoneticPr fontId="2" type="noConversion"/>
  </si>
  <si>
    <t>交易性金融资产</t>
    <phoneticPr fontId="13" type="noConversion"/>
  </si>
  <si>
    <t>应收款项融资</t>
    <phoneticPr fontId="1" type="noConversion"/>
  </si>
  <si>
    <t>合同资产</t>
    <phoneticPr fontId="1" type="noConversion"/>
  </si>
  <si>
    <t>债权投资</t>
    <phoneticPr fontId="13" type="noConversion"/>
  </si>
  <si>
    <t>其他债权投资</t>
    <phoneticPr fontId="13" type="noConversion"/>
  </si>
  <si>
    <t>其他权益工具投资</t>
    <phoneticPr fontId="1" type="noConversion"/>
  </si>
  <si>
    <t>其他非流动金融资产</t>
    <phoneticPr fontId="1" type="noConversion"/>
  </si>
  <si>
    <t>使用权资产</t>
    <phoneticPr fontId="1" type="noConversion"/>
  </si>
  <si>
    <t>交易性金融负债</t>
    <phoneticPr fontId="2" type="noConversion"/>
  </si>
  <si>
    <t>合同负债</t>
    <phoneticPr fontId="1" type="noConversion"/>
  </si>
  <si>
    <t xml:space="preserve">    保险合同准备金</t>
    <phoneticPr fontId="2" type="noConversion"/>
  </si>
  <si>
    <t>保险合同准备金</t>
    <phoneticPr fontId="2" type="noConversion"/>
  </si>
  <si>
    <t>保险合同准备金</t>
    <phoneticPr fontId="1" type="noConversion"/>
  </si>
  <si>
    <r>
      <t xml:space="preserve">         </t>
    </r>
    <r>
      <rPr>
        <sz val="10"/>
        <rFont val="宋体"/>
        <family val="3"/>
        <charset val="134"/>
      </rPr>
      <t>净敞口套期收益（损失以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</si>
  <si>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信用减值损失（损失以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</si>
  <si>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资产减值损失（损失以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</si>
  <si>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t>租赁负债</t>
    <phoneticPr fontId="1" type="noConversion"/>
  </si>
  <si>
    <t>项目</t>
    <phoneticPr fontId="2" type="noConversion"/>
  </si>
  <si>
    <t xml:space="preserve">        资产减值准备</t>
    <phoneticPr fontId="2" type="noConversion"/>
  </si>
  <si>
    <t xml:space="preserve"> 加：信用减值损失</t>
    <phoneticPr fontId="2" type="noConversion"/>
  </si>
  <si>
    <t>加：信用减值损失</t>
    <phoneticPr fontId="2" type="noConversion"/>
  </si>
  <si>
    <t>资产减值准备</t>
    <phoneticPr fontId="2" type="noConversion"/>
  </si>
  <si>
    <t xml:space="preserve">  收到其他与经营活动有关的现金</t>
    <phoneticPr fontId="2" type="noConversion"/>
  </si>
  <si>
    <t>收到其他与经营活动有关的现金</t>
    <phoneticPr fontId="2" type="noConversion"/>
  </si>
  <si>
    <t>汇率变动对现金的影响</t>
    <phoneticPr fontId="2" type="noConversion"/>
  </si>
  <si>
    <t>少数股东权益</t>
    <phoneticPr fontId="2" type="noConversion"/>
  </si>
  <si>
    <t>母公司</t>
  </si>
  <si>
    <t>母公司</t>
    <phoneticPr fontId="2" type="noConversion"/>
  </si>
  <si>
    <t>资产负债表验证：</t>
    <phoneticPr fontId="2" type="noConversion"/>
  </si>
  <si>
    <t>未分配利润验证：</t>
    <phoneticPr fontId="2" type="noConversion"/>
  </si>
  <si>
    <t>编制单位：</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</si>
</sst>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0.00_ ;_ &quot;¥&quot;* \-#,##0.00_ ;_ &quot;¥&quot;* &quot;-&quot;??_ ;_ @_ "/>
    <numFmt numFmtId="43" formatCode="_ * #,##0.00_ ;_ * \-#,##0.00_ ;_ * &quot;-&quot;??_ ;_ @_ "/>
    <numFmt numFmtId="176" formatCode="[=0]&quot;&quot;;[&lt;&gt;0]#,##0.00"/>
    <numFmt numFmtId="177" formatCode="_ * #,##0.00_ ;_ * \-#,##0.00_ ;_ * &quot;&quot;??_ ;_ @_ "/>
    <numFmt numFmtId="178" formatCode="[$-F800]dddd\,\ mmmm\ dd\,\ yyyy"/>
    <numFmt numFmtId="179" formatCode="_ * #,##0.00000_ ;_ * \-#,##0.00000_ ;_ * &quot;-&quot;??_ ;_ @_ "/>
    <numFmt numFmtId="180" formatCode="0_);[Red]\(0\)"/>
  </numFmts>
  <fonts count="51">
    <font>
      <sz val="11"/>
      <color theme="1"/>
      <name val="等线"/>
      <family val="3"/>
      <charset val="134"/>
      <scheme val="minor"/>
    </font>
    <font>
      <sz val="9"/>
      <name val="等线"/>
      <family val="3"/>
      <charset val="134"/>
      <scheme val="minor"/>
    </font>
    <font>
      <sz val="9"/>
      <name val="宋体"/>
      <family val="3"/>
      <charset val="134"/>
    </font>
    <font>
      <sz val="10"/>
      <name val="Arial"/>
      <family val="2"/>
    </font>
    <font>
      <sz val="12"/>
      <name val="宋体"/>
      <family val="3"/>
      <charset val="134"/>
    </font>
    <font>
      <sz val="12"/>
      <name val="楷体_GB2312"/>
      <family val="3"/>
      <charset val="134"/>
    </font>
    <font>
      <sz val="9"/>
      <color indexed="81"/>
      <name val="宋体"/>
      <family val="3"/>
      <charset val="134"/>
    </font>
    <font>
      <sz val="11"/>
      <color theme="1"/>
      <name val="宋体"/>
      <family val="3"/>
      <charset val="134"/>
    </font>
    <font>
      <sz val="11"/>
      <name val="宋体"/>
      <family val="3"/>
      <charset val="134"/>
    </font>
    <font>
      <sz val="10"/>
      <name val="宋体"/>
      <family val="3"/>
      <charset val="134"/>
    </font>
    <font>
      <b/>
      <sz val="11"/>
      <color theme="1"/>
      <name val="宋体"/>
      <family val="3"/>
      <charset val="134"/>
    </font>
    <font>
      <b/>
      <sz val="16"/>
      <name val="Times New Roman"/>
      <family val="1"/>
    </font>
    <font>
      <b/>
      <sz val="16"/>
      <name val="宋体"/>
      <family val="3"/>
      <charset val="134"/>
    </font>
    <font>
      <u/>
      <sz val="12"/>
      <color indexed="36"/>
      <name val="宋体"/>
      <family val="3"/>
      <charset val="134"/>
    </font>
    <font>
      <sz val="12"/>
      <name val="Times New Roman"/>
      <family val="1"/>
    </font>
    <font>
      <b/>
      <sz val="12"/>
      <name val="Times New Roman"/>
      <family val="1"/>
    </font>
    <font>
      <sz val="10"/>
      <name val="Times New Roman"/>
      <family val="1"/>
    </font>
    <font>
      <b/>
      <sz val="10"/>
      <name val="Times New Roman"/>
      <family val="1"/>
    </font>
    <font>
      <b/>
      <sz val="10"/>
      <name val="宋体"/>
      <family val="3"/>
      <charset val="134"/>
    </font>
    <font>
      <sz val="11"/>
      <name val="Times New Roman"/>
      <family val="1"/>
    </font>
    <font>
      <b/>
      <sz val="9"/>
      <color indexed="81"/>
      <name val="宋体"/>
      <family val="3"/>
      <charset val="134"/>
    </font>
    <font>
      <sz val="10"/>
      <color indexed="12"/>
      <name val="Times New Roman"/>
      <family val="1"/>
    </font>
    <font>
      <sz val="10"/>
      <color indexed="12"/>
      <name val="宋体"/>
      <family val="3"/>
      <charset val="134"/>
    </font>
    <font>
      <b/>
      <sz val="10"/>
      <color indexed="12"/>
      <name val="Times New Roman"/>
      <family val="1"/>
    </font>
    <font>
      <sz val="11"/>
      <color theme="1"/>
      <name val="Times New Roman"/>
      <family val="1"/>
    </font>
    <font>
      <sz val="11"/>
      <color theme="1"/>
      <name val="等线"/>
      <family val="3"/>
      <charset val="134"/>
      <scheme val="minor"/>
    </font>
    <font>
      <sz val="12"/>
      <color theme="1"/>
      <name val="宋体"/>
      <family val="3"/>
      <charset val="134"/>
    </font>
    <font>
      <sz val="10"/>
      <color theme="1"/>
      <name val="Times New Roman"/>
      <family val="1"/>
    </font>
    <font>
      <sz val="11"/>
      <name val="Times New Roman"/>
      <family val="1"/>
      <charset val="134"/>
    </font>
    <font>
      <sz val="11"/>
      <color rgb="FFFF0000"/>
      <name val="Times New Roman"/>
      <family val="1"/>
    </font>
    <font>
      <sz val="11"/>
      <color theme="1"/>
      <name val="等线"/>
      <family val="2"/>
      <scheme val="minor"/>
    </font>
    <font>
      <sz val="9"/>
      <color theme="1"/>
      <name val="Times New Roman"/>
      <family val="1"/>
    </font>
    <font>
      <sz val="9"/>
      <color theme="1"/>
      <name val="等线"/>
      <family val="3"/>
      <charset val="134"/>
      <scheme val="minor"/>
    </font>
    <font>
      <sz val="9"/>
      <color theme="1"/>
      <name val="宋体"/>
      <family val="1"/>
      <charset val="134"/>
    </font>
    <font>
      <sz val="10.5"/>
      <color theme="1"/>
      <name val="宋体"/>
      <family val="3"/>
      <charset val="134"/>
    </font>
    <font>
      <sz val="12"/>
      <color theme="1"/>
      <name val="Times New Roman"/>
      <family val="1"/>
    </font>
    <font>
      <b/>
      <sz val="18"/>
      <name val="宋体"/>
      <family val="3"/>
      <charset val="134"/>
    </font>
    <font>
      <sz val="18"/>
      <name val="Arial"/>
      <family val="2"/>
    </font>
    <font>
      <sz val="12"/>
      <name val="Arial"/>
      <family val="2"/>
    </font>
    <font>
      <b/>
      <sz val="12"/>
      <name val="Arial"/>
      <family val="2"/>
    </font>
    <font>
      <b/>
      <sz val="10"/>
      <name val="Arial"/>
      <family val="2"/>
    </font>
    <font>
      <sz val="9"/>
      <color rgb="FF000000"/>
      <name val="Arial"/>
      <family val="2"/>
    </font>
    <font>
      <sz val="10"/>
      <color indexed="12"/>
      <name val="Arial"/>
      <family val="2"/>
    </font>
    <font>
      <sz val="10"/>
      <color indexed="10"/>
      <name val="Arial"/>
      <family val="2"/>
    </font>
    <font>
      <sz val="12"/>
      <color indexed="10"/>
      <name val="Arial"/>
      <family val="2"/>
    </font>
    <font>
      <b/>
      <sz val="12"/>
      <color theme="1"/>
      <name val="宋体"/>
      <family val="3"/>
      <charset val="134"/>
    </font>
    <font>
      <b/>
      <sz val="12"/>
      <color theme="1"/>
      <name val="Arial"/>
      <family val="2"/>
    </font>
    <font>
      <sz val="12"/>
      <color theme="1"/>
      <name val="Arial"/>
      <family val="2"/>
    </font>
    <font>
      <b/>
      <sz val="11"/>
      <name val="Times New Roman"/>
      <family val="1"/>
    </font>
    <font>
      <b/>
      <sz val="11"/>
      <name val="宋体"/>
      <family val="3"/>
      <charset val="134"/>
    </font>
    <font>
      <sz val="10"/>
      <color theme="1"/>
      <name val="宋体"/>
      <family val="3"/>
      <charset val="134"/>
    </font>
  </fonts>
  <fills count="6">
    <fill>
      <patternFill patternType="none"/>
    </fill>
    <fill>
      <patternFill patternType="gray125"/>
    </fill>
    <fill>
      <patternFill patternType="solid">
        <fgColor theme="8" tint="0.39997558519241921"/>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FFFF"/>
        <bgColor indexed="64"/>
      </patternFill>
    </fill>
  </fills>
  <borders count="2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3">
    <xf numFmtId="0" fontId="0" fillId="0" borderId="0"/>
    <xf numFmtId="43" fontId="5" fillId="0" borderId="0" applyFont="0" applyFill="0" applyBorder="0" applyAlignment="0" applyProtection="0">
      <alignment vertical="center"/>
    </xf>
    <xf numFmtId="0" fontId="3" fillId="0" borderId="0"/>
    <xf numFmtId="43" fontId="4" fillId="0" borderId="0" applyFont="0" applyFill="0" applyBorder="0" applyAlignment="0" applyProtection="0"/>
    <xf numFmtId="0" fontId="4" fillId="0" borderId="0"/>
    <xf numFmtId="40" fontId="3" fillId="0" borderId="0" applyFont="0" applyFill="0" applyBorder="0" applyAlignment="0" applyProtection="0"/>
    <xf numFmtId="9" fontId="25" fillId="0" borderId="0" applyFont="0" applyFill="0" applyBorder="0" applyAlignment="0" applyProtection="0">
      <alignment vertical="center"/>
    </xf>
    <xf numFmtId="0" fontId="9" fillId="0" borderId="0"/>
    <xf numFmtId="0" fontId="25" fillId="0" borderId="0">
      <alignment vertical="center"/>
    </xf>
    <xf numFmtId="0" fontId="30" fillId="0" borderId="0"/>
    <xf numFmtId="43" fontId="30" fillId="0" borderId="0" applyFont="0" applyFill="0" applyBorder="0" applyAlignment="0" applyProtection="0">
      <alignment vertical="center"/>
    </xf>
    <xf numFmtId="0" fontId="25" fillId="0" borderId="0">
      <alignment vertical="center"/>
    </xf>
    <xf numFmtId="0" fontId="14" fillId="0" borderId="0"/>
  </cellStyleXfs>
  <cellXfs count="304">
    <xf numFmtId="0" fontId="0" fillId="0" borderId="0" xfId="0"/>
    <xf numFmtId="0" fontId="0" fillId="0" borderId="5" xfId="0" applyBorder="1"/>
    <xf numFmtId="0" fontId="7" fillId="0" borderId="4" xfId="0" applyFont="1" applyBorder="1" applyAlignment="1">
      <alignment horizontal="left" vertical="top"/>
    </xf>
    <xf numFmtId="0" fontId="0" fillId="2" borderId="5" xfId="0" applyFill="1" applyBorder="1"/>
    <xf numFmtId="0" fontId="10" fillId="2" borderId="5" xfId="0" applyFont="1" applyFill="1" applyBorder="1" applyAlignment="1">
      <alignment horizontal="center" vertical="center"/>
    </xf>
    <xf numFmtId="43" fontId="0" fillId="0" borderId="0" xfId="1" applyFont="1" applyAlignment="1"/>
    <xf numFmtId="177" fontId="14" fillId="0" borderId="0" xfId="2" applyNumberFormat="1" applyFont="1" applyAlignment="1">
      <alignment vertical="center"/>
    </xf>
    <xf numFmtId="177" fontId="16" fillId="0" borderId="0" xfId="2" applyNumberFormat="1" applyFont="1" applyAlignment="1">
      <alignment horizontal="center" vertical="center"/>
    </xf>
    <xf numFmtId="177" fontId="16" fillId="0" borderId="0" xfId="2" applyNumberFormat="1" applyFont="1" applyAlignment="1">
      <alignment vertical="center"/>
    </xf>
    <xf numFmtId="177" fontId="19" fillId="0" borderId="0" xfId="2" applyNumberFormat="1" applyFont="1" applyAlignment="1">
      <alignment horizontal="center" vertical="center"/>
    </xf>
    <xf numFmtId="177" fontId="16" fillId="0" borderId="5" xfId="2" applyNumberFormat="1" applyFont="1" applyBorder="1" applyAlignment="1" applyProtection="1">
      <alignment horizontal="center" vertical="center"/>
      <protection locked="0"/>
    </xf>
    <xf numFmtId="177" fontId="16" fillId="0" borderId="5" xfId="3" applyNumberFormat="1" applyFont="1" applyBorder="1" applyAlignment="1" applyProtection="1">
      <alignment horizontal="right" vertical="center"/>
      <protection locked="0"/>
    </xf>
    <xf numFmtId="177" fontId="19" fillId="0" borderId="0" xfId="2" applyNumberFormat="1" applyFont="1" applyAlignment="1">
      <alignment vertical="center"/>
    </xf>
    <xf numFmtId="177" fontId="17" fillId="0" borderId="0" xfId="2" applyNumberFormat="1" applyFont="1" applyAlignment="1">
      <alignment horizontal="left" vertical="center"/>
    </xf>
    <xf numFmtId="177" fontId="16" fillId="0" borderId="0" xfId="2" applyNumberFormat="1" applyFont="1" applyAlignment="1" applyProtection="1">
      <alignment horizontal="center" vertical="center"/>
      <protection locked="0"/>
    </xf>
    <xf numFmtId="177" fontId="17" fillId="0" borderId="0" xfId="2" applyNumberFormat="1" applyFont="1" applyAlignment="1" applyProtection="1">
      <alignment horizontal="right" vertical="center"/>
      <protection locked="0"/>
    </xf>
    <xf numFmtId="177" fontId="14" fillId="0" borderId="0" xfId="2" applyNumberFormat="1" applyFont="1" applyAlignment="1">
      <alignment horizontal="center" vertical="center"/>
    </xf>
    <xf numFmtId="177" fontId="16" fillId="0" borderId="0" xfId="2" applyNumberFormat="1" applyFont="1" applyAlignment="1" applyProtection="1">
      <alignment vertical="center"/>
      <protection locked="0"/>
    </xf>
    <xf numFmtId="177" fontId="16" fillId="0" borderId="0" xfId="2" applyNumberFormat="1" applyFont="1" applyAlignment="1">
      <alignment horizontal="right" vertical="center"/>
    </xf>
    <xf numFmtId="177" fontId="17" fillId="0" borderId="5" xfId="2" applyNumberFormat="1" applyFont="1" applyBorder="1" applyAlignment="1">
      <alignment vertical="center" wrapText="1" shrinkToFit="1"/>
    </xf>
    <xf numFmtId="177" fontId="16" fillId="0" borderId="5" xfId="2" applyNumberFormat="1" applyFont="1" applyBorder="1" applyAlignment="1">
      <alignment vertical="center" wrapText="1" shrinkToFit="1"/>
    </xf>
    <xf numFmtId="177" fontId="17" fillId="0" borderId="0" xfId="4" applyNumberFormat="1" applyFont="1" applyAlignment="1">
      <alignment horizontal="center" vertical="center"/>
    </xf>
    <xf numFmtId="177" fontId="16" fillId="0" borderId="5" xfId="2" applyNumberFormat="1" applyFont="1" applyBorder="1" applyAlignment="1" applyProtection="1">
      <alignment horizontal="center" vertical="center" shrinkToFit="1"/>
      <protection locked="0"/>
    </xf>
    <xf numFmtId="177" fontId="21" fillId="0" borderId="0" xfId="2" applyNumberFormat="1" applyFont="1" applyAlignment="1">
      <alignment vertical="center"/>
    </xf>
    <xf numFmtId="177" fontId="21" fillId="0" borderId="0" xfId="2" applyNumberFormat="1" applyFont="1" applyAlignment="1">
      <alignment horizontal="center" vertical="center"/>
    </xf>
    <xf numFmtId="177" fontId="23" fillId="0" borderId="0" xfId="4" applyNumberFormat="1" applyFont="1" applyAlignment="1">
      <alignment horizontal="center" vertical="center"/>
    </xf>
    <xf numFmtId="177" fontId="14" fillId="0" borderId="0" xfId="5" applyNumberFormat="1" applyFont="1" applyAlignment="1">
      <alignment horizontal="center" vertical="center"/>
    </xf>
    <xf numFmtId="177" fontId="16" fillId="0" borderId="0" xfId="4" applyNumberFormat="1" applyFont="1" applyAlignment="1">
      <alignment vertical="center"/>
    </xf>
    <xf numFmtId="177" fontId="14" fillId="0" borderId="0" xfId="4" applyNumberFormat="1" applyFont="1" applyAlignment="1">
      <alignment vertical="center"/>
    </xf>
    <xf numFmtId="177" fontId="16" fillId="0" borderId="0" xfId="4" applyNumberFormat="1" applyFont="1" applyAlignment="1" applyProtection="1">
      <alignment horizontal="left" vertical="center"/>
      <protection locked="0"/>
    </xf>
    <xf numFmtId="177" fontId="16" fillId="0" borderId="0" xfId="4" applyNumberFormat="1" applyFont="1" applyAlignment="1">
      <alignment horizontal="right" vertical="center"/>
    </xf>
    <xf numFmtId="177" fontId="16" fillId="0" borderId="5" xfId="4" applyNumberFormat="1" applyFont="1" applyBorder="1" applyAlignment="1" applyProtection="1">
      <alignment horizontal="center" vertical="center"/>
      <protection locked="0"/>
    </xf>
    <xf numFmtId="177" fontId="16" fillId="0" borderId="5" xfId="4" applyNumberFormat="1" applyFont="1" applyBorder="1" applyAlignment="1" applyProtection="1">
      <alignment horizontal="right" vertical="center"/>
      <protection locked="0"/>
    </xf>
    <xf numFmtId="177" fontId="16" fillId="3" borderId="5" xfId="4" applyNumberFormat="1" applyFont="1" applyFill="1" applyBorder="1" applyAlignment="1" applyProtection="1">
      <alignment horizontal="center" vertical="center"/>
      <protection locked="0"/>
    </xf>
    <xf numFmtId="177" fontId="16" fillId="3" borderId="5" xfId="3" applyNumberFormat="1" applyFont="1" applyFill="1" applyBorder="1" applyAlignment="1" applyProtection="1">
      <alignment horizontal="right" vertical="center"/>
      <protection locked="0"/>
    </xf>
    <xf numFmtId="177" fontId="16" fillId="3" borderId="0" xfId="4" applyNumberFormat="1" applyFont="1" applyFill="1" applyAlignment="1">
      <alignment vertical="center"/>
    </xf>
    <xf numFmtId="177" fontId="14" fillId="3" borderId="0" xfId="4" applyNumberFormat="1" applyFont="1" applyFill="1" applyAlignment="1">
      <alignment vertical="center"/>
    </xf>
    <xf numFmtId="177" fontId="17" fillId="0" borderId="5" xfId="3" applyNumberFormat="1" applyFont="1" applyBorder="1" applyAlignment="1" applyProtection="1">
      <alignment horizontal="right" vertical="center"/>
      <protection locked="0"/>
    </xf>
    <xf numFmtId="177" fontId="16" fillId="0" borderId="5" xfId="4" applyNumberFormat="1" applyFont="1" applyBorder="1" applyAlignment="1">
      <alignment vertical="center"/>
    </xf>
    <xf numFmtId="177" fontId="16" fillId="0" borderId="5" xfId="4" applyNumberFormat="1" applyFont="1" applyBorder="1" applyAlignment="1">
      <alignment horizontal="center" vertical="center"/>
    </xf>
    <xf numFmtId="177" fontId="14" fillId="0" borderId="0" xfId="4" applyNumberFormat="1" applyFont="1" applyAlignment="1">
      <alignment horizontal="center" vertical="center"/>
    </xf>
    <xf numFmtId="177" fontId="8" fillId="0" borderId="0" xfId="2" applyNumberFormat="1" applyFont="1" applyAlignment="1">
      <alignment vertical="center"/>
    </xf>
    <xf numFmtId="177" fontId="16" fillId="0" borderId="5" xfId="2" applyNumberFormat="1" applyFont="1" applyBorder="1" applyAlignment="1">
      <alignment horizontal="center" vertical="center"/>
    </xf>
    <xf numFmtId="177" fontId="17" fillId="0" borderId="5" xfId="2" applyNumberFormat="1" applyFont="1" applyBorder="1" applyAlignment="1">
      <alignment horizontal="right" vertical="center"/>
    </xf>
    <xf numFmtId="177" fontId="16" fillId="0" borderId="5" xfId="2" applyNumberFormat="1" applyFont="1" applyBorder="1" applyAlignment="1">
      <alignment horizontal="right" vertical="center"/>
    </xf>
    <xf numFmtId="177" fontId="17" fillId="0" borderId="5" xfId="3" applyNumberFormat="1" applyFont="1" applyBorder="1" applyAlignment="1">
      <alignment horizontal="right" vertical="center" shrinkToFit="1"/>
    </xf>
    <xf numFmtId="43" fontId="17" fillId="0" borderId="5" xfId="2" applyNumberFormat="1" applyFont="1" applyBorder="1" applyAlignment="1">
      <alignment horizontal="right" vertical="center" shrinkToFit="1"/>
    </xf>
    <xf numFmtId="177" fontId="17" fillId="0" borderId="5" xfId="2" applyNumberFormat="1" applyFont="1" applyBorder="1" applyAlignment="1">
      <alignment horizontal="right" vertical="center" shrinkToFit="1"/>
    </xf>
    <xf numFmtId="177" fontId="16" fillId="0" borderId="5" xfId="2" applyNumberFormat="1" applyFont="1" applyBorder="1" applyAlignment="1">
      <alignment horizontal="right" vertical="center" shrinkToFit="1"/>
    </xf>
    <xf numFmtId="43" fontId="24" fillId="0" borderId="0" xfId="1" applyFont="1" applyAlignment="1"/>
    <xf numFmtId="177" fontId="4" fillId="0" borderId="0" xfId="2" applyNumberFormat="1" applyFont="1" applyAlignment="1">
      <alignment vertical="center"/>
    </xf>
    <xf numFmtId="177" fontId="16" fillId="0" borderId="5" xfId="3" applyNumberFormat="1" applyFont="1" applyBorder="1" applyAlignment="1">
      <alignment horizontal="right" vertical="center" shrinkToFit="1"/>
    </xf>
    <xf numFmtId="43" fontId="7" fillId="0" borderId="5" xfId="1" applyFont="1" applyBorder="1" applyAlignment="1"/>
    <xf numFmtId="10" fontId="0" fillId="0" borderId="0" xfId="6" applyNumberFormat="1" applyFont="1" applyAlignment="1"/>
    <xf numFmtId="44" fontId="7" fillId="0" borderId="4" xfId="1" applyNumberFormat="1" applyFont="1" applyBorder="1" applyAlignment="1">
      <alignment horizontal="left" vertical="top" wrapText="1"/>
    </xf>
    <xf numFmtId="176" fontId="27" fillId="0" borderId="5" xfId="0" applyNumberFormat="1" applyFont="1" applyBorder="1" applyAlignment="1" applyProtection="1">
      <alignment vertical="center"/>
      <protection hidden="1"/>
    </xf>
    <xf numFmtId="176" fontId="27" fillId="0" borderId="6" xfId="0" applyNumberFormat="1" applyFont="1" applyBorder="1" applyAlignment="1" applyProtection="1">
      <alignment vertical="center"/>
      <protection hidden="1"/>
    </xf>
    <xf numFmtId="43" fontId="27" fillId="0" borderId="5" xfId="1" applyFont="1" applyBorder="1" applyProtection="1">
      <alignment vertical="center"/>
      <protection hidden="1"/>
    </xf>
    <xf numFmtId="43" fontId="27" fillId="0" borderId="5" xfId="1" applyFont="1" applyBorder="1" applyAlignment="1" applyProtection="1">
      <alignment vertical="center" shrinkToFit="1"/>
      <protection hidden="1"/>
    </xf>
    <xf numFmtId="43" fontId="27" fillId="0" borderId="6" xfId="1" applyFont="1" applyBorder="1" applyProtection="1">
      <alignment vertical="center"/>
      <protection hidden="1"/>
    </xf>
    <xf numFmtId="44" fontId="7" fillId="2" borderId="4" xfId="1" applyNumberFormat="1" applyFont="1" applyFill="1" applyBorder="1" applyAlignment="1">
      <alignment horizontal="left" vertical="top" wrapText="1"/>
    </xf>
    <xf numFmtId="43" fontId="27" fillId="2" borderId="10" xfId="1" applyFont="1" applyFill="1" applyBorder="1" applyAlignment="1" applyProtection="1">
      <alignment vertical="center" shrinkToFit="1"/>
      <protection hidden="1"/>
    </xf>
    <xf numFmtId="43" fontId="27" fillId="2" borderId="5" xfId="1" applyFont="1" applyFill="1" applyBorder="1" applyAlignment="1" applyProtection="1">
      <alignment vertical="center" shrinkToFit="1"/>
      <protection hidden="1"/>
    </xf>
    <xf numFmtId="43" fontId="27" fillId="2" borderId="6" xfId="1" applyFont="1" applyFill="1" applyBorder="1" applyAlignment="1" applyProtection="1">
      <alignment vertical="center" shrinkToFit="1"/>
      <protection hidden="1"/>
    </xf>
    <xf numFmtId="43" fontId="27" fillId="2" borderId="5" xfId="1" applyFont="1" applyFill="1" applyBorder="1" applyAlignment="1">
      <alignment horizontal="center" vertical="center"/>
    </xf>
    <xf numFmtId="43" fontId="27" fillId="2" borderId="6" xfId="1" applyFont="1" applyFill="1" applyBorder="1" applyAlignment="1">
      <alignment horizontal="center" vertical="center"/>
    </xf>
    <xf numFmtId="43" fontId="27" fillId="2" borderId="5" xfId="1" applyFont="1" applyFill="1" applyBorder="1" applyProtection="1">
      <alignment vertical="center"/>
      <protection hidden="1"/>
    </xf>
    <xf numFmtId="43" fontId="27" fillId="2" borderId="6" xfId="1" applyFont="1" applyFill="1" applyBorder="1" applyProtection="1">
      <alignment vertical="center"/>
      <protection hidden="1"/>
    </xf>
    <xf numFmtId="44" fontId="7" fillId="2" borderId="4" xfId="1" applyNumberFormat="1" applyFont="1" applyFill="1" applyBorder="1" applyAlignment="1">
      <alignment horizontal="left" vertical="top" shrinkToFit="1"/>
    </xf>
    <xf numFmtId="44" fontId="7" fillId="0" borderId="4" xfId="1" applyNumberFormat="1" applyFont="1" applyBorder="1" applyAlignment="1">
      <alignment horizontal="left" vertical="top" shrinkToFit="1"/>
    </xf>
    <xf numFmtId="43" fontId="27" fillId="0" borderId="5" xfId="1" applyFont="1" applyBorder="1" applyAlignment="1">
      <alignment horizontal="center" vertical="center"/>
    </xf>
    <xf numFmtId="43" fontId="27" fillId="0" borderId="6" xfId="1" applyFont="1" applyBorder="1" applyAlignment="1">
      <alignment horizontal="center" vertical="center"/>
    </xf>
    <xf numFmtId="44" fontId="7" fillId="0" borderId="4" xfId="1" applyNumberFormat="1" applyFont="1" applyBorder="1" applyAlignment="1">
      <alignment horizontal="left" vertical="top"/>
    </xf>
    <xf numFmtId="44" fontId="7" fillId="0" borderId="4" xfId="0" applyNumberFormat="1" applyFont="1" applyBorder="1" applyAlignment="1" applyProtection="1">
      <alignment horizontal="left" vertical="top"/>
      <protection hidden="1"/>
    </xf>
    <xf numFmtId="44" fontId="7" fillId="2" borderId="4" xfId="0" applyNumberFormat="1" applyFont="1" applyFill="1" applyBorder="1" applyAlignment="1" applyProtection="1">
      <alignment horizontal="left" vertical="top"/>
      <protection hidden="1"/>
    </xf>
    <xf numFmtId="44" fontId="7" fillId="2" borderId="7" xfId="0" applyNumberFormat="1" applyFont="1" applyFill="1" applyBorder="1" applyAlignment="1" applyProtection="1">
      <alignment horizontal="left" vertical="top"/>
      <protection hidden="1"/>
    </xf>
    <xf numFmtId="43" fontId="27" fillId="2" borderId="8" xfId="1" applyFont="1" applyFill="1" applyBorder="1" applyAlignment="1">
      <alignment horizontal="center" vertical="center"/>
    </xf>
    <xf numFmtId="43" fontId="27" fillId="2" borderId="9" xfId="1" applyFont="1" applyFill="1" applyBorder="1" applyAlignment="1">
      <alignment horizontal="center" vertical="center"/>
    </xf>
    <xf numFmtId="43" fontId="0" fillId="0" borderId="5" xfId="1" applyFont="1" applyBorder="1" applyAlignment="1"/>
    <xf numFmtId="43" fontId="14" fillId="0" borderId="0" xfId="1" applyFont="1">
      <alignment vertical="center"/>
    </xf>
    <xf numFmtId="44" fontId="7" fillId="4" borderId="5" xfId="0" applyNumberFormat="1" applyFont="1" applyFill="1" applyBorder="1" applyAlignment="1">
      <alignment horizontal="center" vertical="center"/>
    </xf>
    <xf numFmtId="10" fontId="7" fillId="4" borderId="2" xfId="6" applyNumberFormat="1" applyFont="1" applyFill="1" applyBorder="1" applyAlignment="1">
      <alignment horizontal="center" vertical="center"/>
    </xf>
    <xf numFmtId="0" fontId="7" fillId="0" borderId="5" xfId="1" applyNumberFormat="1" applyFont="1" applyBorder="1" applyAlignment="1">
      <alignment horizontal="center"/>
    </xf>
    <xf numFmtId="43" fontId="24" fillId="0" borderId="5" xfId="1" applyFont="1" applyBorder="1" applyAlignment="1"/>
    <xf numFmtId="43" fontId="14" fillId="0" borderId="0" xfId="1" applyFont="1" applyAlignment="1">
      <alignment horizontal="center" vertical="center"/>
    </xf>
    <xf numFmtId="43" fontId="19" fillId="0" borderId="0" xfId="1" applyFont="1" applyAlignment="1">
      <alignment horizontal="center" vertical="center"/>
    </xf>
    <xf numFmtId="43" fontId="19" fillId="0" borderId="0" xfId="1" applyFont="1" applyAlignment="1">
      <alignment vertical="center"/>
    </xf>
    <xf numFmtId="43" fontId="14" fillId="0" borderId="0" xfId="1" applyFont="1" applyAlignment="1">
      <alignment vertical="center"/>
    </xf>
    <xf numFmtId="43" fontId="16" fillId="0" borderId="0" xfId="1" applyFont="1" applyAlignment="1">
      <alignment vertical="center"/>
    </xf>
    <xf numFmtId="43" fontId="8" fillId="0" borderId="0" xfId="1" applyFont="1" applyAlignment="1">
      <alignment vertical="center"/>
    </xf>
    <xf numFmtId="43" fontId="16" fillId="0" borderId="0" xfId="1" applyFont="1" applyAlignment="1">
      <alignment horizontal="center" vertical="center"/>
    </xf>
    <xf numFmtId="43" fontId="0" fillId="0" borderId="0" xfId="1" applyFont="1" applyBorder="1" applyAlignment="1"/>
    <xf numFmtId="180" fontId="7" fillId="0" borderId="5" xfId="1" applyNumberFormat="1" applyFont="1" applyBorder="1" applyAlignment="1">
      <alignment horizontal="center"/>
    </xf>
    <xf numFmtId="44" fontId="7" fillId="0" borderId="4" xfId="0" applyNumberFormat="1" applyFont="1" applyFill="1" applyBorder="1" applyAlignment="1" applyProtection="1">
      <alignment horizontal="left" vertical="top"/>
      <protection hidden="1"/>
    </xf>
    <xf numFmtId="43" fontId="27" fillId="0" borderId="5" xfId="1" applyFont="1" applyFill="1" applyBorder="1" applyProtection="1">
      <alignment vertical="center"/>
      <protection hidden="1"/>
    </xf>
    <xf numFmtId="43" fontId="27" fillId="0" borderId="5" xfId="1" applyFont="1" applyFill="1" applyBorder="1" applyAlignment="1" applyProtection="1">
      <alignment vertical="center" shrinkToFit="1"/>
      <protection hidden="1"/>
    </xf>
    <xf numFmtId="43" fontId="27" fillId="0" borderId="6" xfId="1" applyFont="1" applyFill="1" applyBorder="1" applyProtection="1">
      <alignment vertical="center"/>
      <protection hidden="1"/>
    </xf>
    <xf numFmtId="43" fontId="0" fillId="0" borderId="0" xfId="1" applyFont="1" applyFill="1" applyAlignment="1"/>
    <xf numFmtId="44" fontId="7" fillId="3" borderId="5" xfId="0" applyNumberFormat="1" applyFont="1" applyFill="1" applyBorder="1" applyAlignment="1">
      <alignment horizontal="center" vertical="center"/>
    </xf>
    <xf numFmtId="43" fontId="7" fillId="0" borderId="5" xfId="1" applyFont="1" applyFill="1" applyBorder="1" applyAlignment="1"/>
    <xf numFmtId="43" fontId="24" fillId="0" borderId="5" xfId="1" applyFont="1" applyFill="1" applyBorder="1" applyAlignment="1"/>
    <xf numFmtId="0" fontId="10" fillId="2" borderId="0" xfId="0" applyFont="1" applyFill="1" applyBorder="1" applyAlignment="1">
      <alignment horizontal="center" vertical="center"/>
    </xf>
    <xf numFmtId="43" fontId="27" fillId="0" borderId="0" xfId="1" applyFont="1" applyAlignment="1"/>
    <xf numFmtId="10" fontId="0" fillId="0" borderId="0" xfId="1" applyNumberFormat="1" applyFont="1" applyAlignment="1"/>
    <xf numFmtId="0" fontId="7" fillId="0" borderId="5" xfId="1" applyNumberFormat="1" applyFont="1" applyFill="1" applyBorder="1" applyAlignment="1">
      <alignment horizontal="center"/>
    </xf>
    <xf numFmtId="177" fontId="9" fillId="0" borderId="0" xfId="2" applyNumberFormat="1" applyFont="1" applyAlignment="1" applyProtection="1">
      <alignment horizontal="left" vertical="center"/>
      <protection locked="0"/>
    </xf>
    <xf numFmtId="44" fontId="7" fillId="0" borderId="4" xfId="1" applyNumberFormat="1" applyFont="1" applyFill="1" applyBorder="1" applyAlignment="1">
      <alignment horizontal="left" vertical="top" wrapText="1"/>
    </xf>
    <xf numFmtId="43" fontId="0" fillId="0" borderId="5" xfId="1" applyFont="1" applyFill="1" applyBorder="1" applyAlignment="1"/>
    <xf numFmtId="43" fontId="29" fillId="0" borderId="5" xfId="1" applyFont="1" applyBorder="1" applyAlignment="1"/>
    <xf numFmtId="43" fontId="24" fillId="3" borderId="5" xfId="1" applyFont="1" applyFill="1" applyBorder="1" applyAlignment="1"/>
    <xf numFmtId="43" fontId="0" fillId="0" borderId="0" xfId="6" applyNumberFormat="1" applyFont="1" applyFill="1" applyAlignment="1"/>
    <xf numFmtId="10" fontId="0" fillId="0" borderId="0" xfId="1" applyNumberFormat="1" applyFont="1" applyFill="1" applyAlignment="1"/>
    <xf numFmtId="43" fontId="0" fillId="0" borderId="0" xfId="1" applyFont="1" applyFill="1" applyBorder="1" applyAlignment="1"/>
    <xf numFmtId="43" fontId="31" fillId="0" borderId="0" xfId="1" applyFont="1" applyAlignment="1"/>
    <xf numFmtId="43" fontId="32" fillId="0" borderId="0" xfId="1" applyFont="1" applyAlignment="1"/>
    <xf numFmtId="43" fontId="33" fillId="0" borderId="0" xfId="1" applyFont="1" applyAlignment="1"/>
    <xf numFmtId="44" fontId="7" fillId="0" borderId="5" xfId="0" applyNumberFormat="1" applyFont="1" applyBorder="1" applyAlignment="1" applyProtection="1">
      <alignment horizontal="center" vertical="center"/>
      <protection hidden="1"/>
    </xf>
    <xf numFmtId="43" fontId="25" fillId="0" borderId="0" xfId="1" applyFont="1" applyAlignment="1"/>
    <xf numFmtId="0" fontId="7" fillId="0" borderId="0" xfId="0" applyFont="1"/>
    <xf numFmtId="43" fontId="7" fillId="0" borderId="0" xfId="0" applyNumberFormat="1" applyFont="1"/>
    <xf numFmtId="0" fontId="7" fillId="3" borderId="0" xfId="0" applyFont="1" applyFill="1"/>
    <xf numFmtId="43" fontId="7" fillId="0" borderId="0" xfId="1" applyFont="1" applyAlignment="1"/>
    <xf numFmtId="0" fontId="7" fillId="0" borderId="0" xfId="0" applyFont="1" applyAlignment="1">
      <alignment horizontal="center"/>
    </xf>
    <xf numFmtId="44" fontId="7" fillId="0" borderId="0" xfId="0" applyNumberFormat="1" applyFont="1"/>
    <xf numFmtId="4" fontId="34" fillId="0" borderId="0" xfId="0" applyNumberFormat="1" applyFont="1"/>
    <xf numFmtId="0" fontId="7" fillId="0" borderId="0" xfId="0" applyFont="1" applyFill="1"/>
    <xf numFmtId="43" fontId="7" fillId="0" borderId="0" xfId="0" applyNumberFormat="1" applyFont="1" applyFill="1"/>
    <xf numFmtId="179" fontId="7" fillId="0" borderId="0" xfId="1" applyNumberFormat="1" applyFont="1" applyAlignment="1"/>
    <xf numFmtId="0" fontId="7" fillId="0" borderId="0" xfId="0" applyFont="1" applyFill="1" applyAlignment="1">
      <alignment horizontal="center"/>
    </xf>
    <xf numFmtId="44" fontId="7" fillId="0" borderId="0" xfId="0" applyNumberFormat="1" applyFont="1" applyFill="1"/>
    <xf numFmtId="43" fontId="7" fillId="0" borderId="0" xfId="1" applyFont="1" applyFill="1" applyAlignment="1"/>
    <xf numFmtId="43" fontId="7" fillId="0" borderId="0" xfId="1" quotePrefix="1" applyFont="1" applyAlignment="1"/>
    <xf numFmtId="43" fontId="7" fillId="0" borderId="0" xfId="1" quotePrefix="1" applyFont="1" applyFill="1" applyAlignment="1"/>
    <xf numFmtId="0" fontId="24" fillId="0" borderId="0" xfId="0" applyFont="1"/>
    <xf numFmtId="0" fontId="7" fillId="0" borderId="5" xfId="0" applyFont="1" applyBorder="1"/>
    <xf numFmtId="0" fontId="7" fillId="2" borderId="5" xfId="0" applyFont="1" applyFill="1" applyBorder="1"/>
    <xf numFmtId="0" fontId="7" fillId="0" borderId="5" xfId="0" applyFont="1" applyFill="1" applyBorder="1"/>
    <xf numFmtId="0" fontId="7" fillId="3" borderId="5" xfId="0" applyFont="1" applyFill="1" applyBorder="1"/>
    <xf numFmtId="0" fontId="7" fillId="3" borderId="5" xfId="0" applyFont="1" applyFill="1" applyBorder="1" applyAlignment="1">
      <alignment horizontal="center"/>
    </xf>
    <xf numFmtId="43" fontId="24" fillId="2" borderId="5" xfId="1" applyFont="1" applyFill="1" applyBorder="1" applyAlignment="1"/>
    <xf numFmtId="43" fontId="35" fillId="0" borderId="5" xfId="1" applyFont="1" applyBorder="1" applyAlignment="1"/>
    <xf numFmtId="0" fontId="7" fillId="0" borderId="5" xfId="0" applyFont="1" applyBorder="1" applyAlignment="1">
      <alignment horizontal="left"/>
    </xf>
    <xf numFmtId="0" fontId="7" fillId="3" borderId="5" xfId="1" applyNumberFormat="1" applyFont="1" applyFill="1" applyBorder="1" applyAlignment="1">
      <alignment horizontal="center"/>
    </xf>
    <xf numFmtId="43" fontId="7" fillId="3" borderId="5" xfId="1" applyFont="1" applyFill="1" applyBorder="1" applyAlignment="1"/>
    <xf numFmtId="43" fontId="0" fillId="0" borderId="11" xfId="1" applyFont="1" applyFill="1" applyBorder="1" applyAlignment="1"/>
    <xf numFmtId="43" fontId="0" fillId="3" borderId="5" xfId="1" applyFont="1" applyFill="1" applyBorder="1" applyAlignment="1"/>
    <xf numFmtId="0" fontId="7" fillId="0" borderId="0" xfId="1" applyNumberFormat="1" applyFont="1" applyFill="1" applyBorder="1" applyAlignment="1">
      <alignment horizontal="center"/>
    </xf>
    <xf numFmtId="43" fontId="7" fillId="0" borderId="0" xfId="1" applyFont="1" applyFill="1" applyBorder="1" applyAlignment="1"/>
    <xf numFmtId="43" fontId="24" fillId="0" borderId="0" xfId="1" applyFont="1" applyFill="1" applyBorder="1" applyAlignment="1"/>
    <xf numFmtId="0" fontId="7" fillId="3" borderId="5" xfId="1" applyNumberFormat="1" applyFont="1" applyFill="1" applyBorder="1" applyAlignment="1">
      <alignment horizontal="left"/>
    </xf>
    <xf numFmtId="4" fontId="0" fillId="0" borderId="0" xfId="0" applyNumberFormat="1" applyAlignment="1">
      <alignment horizontal="right" vertical="top"/>
    </xf>
    <xf numFmtId="0" fontId="24" fillId="3" borderId="0" xfId="0" applyFont="1" applyFill="1"/>
    <xf numFmtId="43" fontId="24" fillId="0" borderId="0" xfId="0" applyNumberFormat="1" applyFont="1"/>
    <xf numFmtId="43" fontId="24" fillId="0" borderId="0" xfId="0" applyNumberFormat="1" applyFont="1" applyFill="1"/>
    <xf numFmtId="43" fontId="24" fillId="3" borderId="0" xfId="0" applyNumberFormat="1" applyFont="1" applyFill="1"/>
    <xf numFmtId="176" fontId="24" fillId="0" borderId="0" xfId="0" applyNumberFormat="1" applyFont="1"/>
    <xf numFmtId="0" fontId="24" fillId="0" borderId="0" xfId="0" applyFont="1" applyFill="1"/>
    <xf numFmtId="0" fontId="0" fillId="0" borderId="0" xfId="0" applyNumberFormat="1" applyAlignment="1">
      <alignment horizontal="center"/>
    </xf>
    <xf numFmtId="0" fontId="10" fillId="2" borderId="5" xfId="0" applyNumberFormat="1" applyFont="1" applyFill="1" applyBorder="1" applyAlignment="1">
      <alignment horizontal="center" vertical="center"/>
    </xf>
    <xf numFmtId="0" fontId="0" fillId="0" borderId="5" xfId="1" applyNumberFormat="1" applyFont="1" applyBorder="1" applyAlignment="1">
      <alignment horizontal="center"/>
    </xf>
    <xf numFmtId="0" fontId="0" fillId="0" borderId="0" xfId="0" applyFill="1"/>
    <xf numFmtId="43" fontId="28" fillId="0" borderId="0" xfId="1" applyFont="1" applyAlignment="1">
      <alignment vertical="center"/>
    </xf>
    <xf numFmtId="177" fontId="38" fillId="0" borderId="0" xfId="4" applyNumberFormat="1" applyFont="1" applyAlignment="1">
      <alignment vertical="center"/>
    </xf>
    <xf numFmtId="177" fontId="18" fillId="0" borderId="0" xfId="4" applyNumberFormat="1" applyFont="1" applyAlignment="1">
      <alignment vertical="center"/>
    </xf>
    <xf numFmtId="177" fontId="3" fillId="0" borderId="0" xfId="4" applyNumberFormat="1" applyFont="1" applyAlignment="1">
      <alignment vertical="center"/>
    </xf>
    <xf numFmtId="177" fontId="40" fillId="0" borderId="17" xfId="4" applyNumberFormat="1" applyFont="1" applyBorder="1" applyAlignment="1">
      <alignment horizontal="right" vertical="center"/>
    </xf>
    <xf numFmtId="177" fontId="3" fillId="0" borderId="0" xfId="4" applyNumberFormat="1" applyFont="1" applyAlignment="1">
      <alignment horizontal="center" vertical="center" shrinkToFit="1"/>
    </xf>
    <xf numFmtId="177" fontId="40" fillId="0" borderId="4" xfId="4" applyNumberFormat="1" applyFont="1" applyBorder="1" applyAlignment="1">
      <alignment vertical="center" wrapText="1"/>
    </xf>
    <xf numFmtId="177" fontId="3" fillId="0" borderId="5" xfId="3" applyNumberFormat="1" applyFont="1" applyFill="1" applyBorder="1" applyAlignment="1">
      <alignment horizontal="center" vertical="center" wrapText="1"/>
    </xf>
    <xf numFmtId="177" fontId="3" fillId="0" borderId="5" xfId="3" applyNumberFormat="1" applyFont="1" applyFill="1" applyBorder="1" applyAlignment="1">
      <alignment horizontal="right" vertical="center" wrapText="1"/>
    </xf>
    <xf numFmtId="177" fontId="3" fillId="0" borderId="11" xfId="3" applyNumberFormat="1" applyFont="1" applyFill="1" applyBorder="1" applyAlignment="1">
      <alignment horizontal="right" vertical="center" wrapText="1"/>
    </xf>
    <xf numFmtId="177" fontId="40" fillId="0" borderId="5" xfId="3" applyNumberFormat="1" applyFont="1" applyFill="1" applyBorder="1" applyAlignment="1">
      <alignment horizontal="center" vertical="center" wrapText="1"/>
    </xf>
    <xf numFmtId="177" fontId="3" fillId="0" borderId="10" xfId="3" applyNumberFormat="1" applyFont="1" applyFill="1" applyBorder="1" applyAlignment="1">
      <alignment horizontal="right" vertical="center" wrapText="1"/>
    </xf>
    <xf numFmtId="177" fontId="40" fillId="0" borderId="6" xfId="3" applyNumberFormat="1" applyFont="1" applyFill="1" applyBorder="1" applyAlignment="1">
      <alignment horizontal="center" vertical="center" wrapText="1"/>
    </xf>
    <xf numFmtId="177" fontId="3" fillId="0" borderId="4" xfId="4" applyNumberFormat="1" applyFont="1" applyBorder="1" applyAlignment="1">
      <alignment vertical="center" wrapText="1"/>
    </xf>
    <xf numFmtId="177" fontId="18" fillId="0" borderId="4" xfId="4" applyNumberFormat="1" applyFont="1" applyBorder="1" applyAlignment="1">
      <alignment vertical="center" wrapText="1"/>
    </xf>
    <xf numFmtId="43" fontId="41" fillId="5" borderId="12" xfId="3" applyFont="1" applyFill="1" applyBorder="1" applyAlignment="1">
      <alignment horizontal="right" vertical="center"/>
    </xf>
    <xf numFmtId="4" fontId="41" fillId="5" borderId="12" xfId="4" applyNumberFormat="1" applyFont="1" applyFill="1" applyBorder="1" applyAlignment="1">
      <alignment horizontal="right" vertical="center"/>
    </xf>
    <xf numFmtId="177" fontId="9" fillId="0" borderId="4" xfId="4" applyNumberFormat="1" applyFont="1" applyBorder="1" applyAlignment="1">
      <alignment vertical="center" wrapText="1"/>
    </xf>
    <xf numFmtId="177" fontId="3" fillId="0" borderId="12" xfId="3" applyNumberFormat="1" applyFont="1" applyFill="1" applyBorder="1" applyAlignment="1">
      <alignment horizontal="right" vertical="center" wrapText="1"/>
    </xf>
    <xf numFmtId="177" fontId="3" fillId="0" borderId="14" xfId="3" applyNumberFormat="1" applyFont="1" applyFill="1" applyBorder="1" applyAlignment="1">
      <alignment horizontal="right" vertical="center" wrapText="1"/>
    </xf>
    <xf numFmtId="177" fontId="3" fillId="0" borderId="15" xfId="3" applyNumberFormat="1" applyFont="1" applyFill="1" applyBorder="1" applyAlignment="1">
      <alignment horizontal="right" vertical="center" wrapText="1"/>
    </xf>
    <xf numFmtId="177" fontId="40" fillId="0" borderId="7" xfId="4" applyNumberFormat="1" applyFont="1" applyBorder="1" applyAlignment="1">
      <alignment vertical="center" wrapText="1"/>
    </xf>
    <xf numFmtId="177" fontId="3" fillId="0" borderId="8" xfId="3" applyNumberFormat="1" applyFont="1" applyFill="1" applyBorder="1" applyAlignment="1">
      <alignment horizontal="right" vertical="center" wrapText="1"/>
    </xf>
    <xf numFmtId="177" fontId="40" fillId="0" borderId="8" xfId="3" applyNumberFormat="1" applyFont="1" applyFill="1" applyBorder="1" applyAlignment="1">
      <alignment horizontal="right" vertical="center" wrapText="1"/>
    </xf>
    <xf numFmtId="177" fontId="3" fillId="0" borderId="20" xfId="3" applyNumberFormat="1" applyFont="1" applyFill="1" applyBorder="1" applyAlignment="1">
      <alignment horizontal="right" vertical="center" wrapText="1"/>
    </xf>
    <xf numFmtId="177" fontId="40" fillId="0" borderId="9" xfId="3" applyNumberFormat="1" applyFont="1" applyFill="1" applyBorder="1" applyAlignment="1">
      <alignment horizontal="right" vertical="center" wrapText="1"/>
    </xf>
    <xf numFmtId="177" fontId="42" fillId="0" borderId="0" xfId="4" applyNumberFormat="1" applyFont="1" applyAlignment="1">
      <alignment vertical="center"/>
    </xf>
    <xf numFmtId="177" fontId="42" fillId="0" borderId="0" xfId="2" applyNumberFormat="1" applyFont="1" applyAlignment="1">
      <alignment vertical="center"/>
    </xf>
    <xf numFmtId="43" fontId="43" fillId="0" borderId="0" xfId="3" applyFont="1" applyFill="1" applyAlignment="1">
      <alignment vertical="center"/>
    </xf>
    <xf numFmtId="43" fontId="44" fillId="0" borderId="0" xfId="3" applyFont="1" applyFill="1" applyAlignment="1">
      <alignment vertical="center"/>
    </xf>
    <xf numFmtId="43" fontId="38" fillId="0" borderId="0" xfId="1" applyFont="1" applyAlignment="1">
      <alignment vertical="center"/>
    </xf>
    <xf numFmtId="43" fontId="38" fillId="0" borderId="0" xfId="1" applyFont="1" applyFill="1" applyAlignment="1">
      <alignment vertical="center"/>
    </xf>
    <xf numFmtId="10" fontId="0" fillId="0" borderId="0" xfId="1" applyNumberFormat="1" applyFont="1" applyFill="1" applyBorder="1" applyAlignment="1"/>
    <xf numFmtId="43" fontId="27" fillId="0" borderId="0" xfId="1" applyFont="1" applyBorder="1" applyAlignment="1"/>
    <xf numFmtId="0" fontId="45" fillId="0" borderId="0" xfId="0" applyFont="1" applyBorder="1" applyAlignment="1">
      <alignment horizontal="center" vertical="center"/>
    </xf>
    <xf numFmtId="0" fontId="45" fillId="0" borderId="0" xfId="0" applyFont="1" applyBorder="1" applyAlignment="1">
      <alignment horizontal="center" vertical="center" wrapText="1"/>
    </xf>
    <xf numFmtId="0" fontId="26" fillId="0" borderId="0" xfId="0" applyFont="1" applyBorder="1" applyAlignment="1">
      <alignment vertical="center"/>
    </xf>
    <xf numFmtId="4" fontId="47" fillId="0" borderId="0" xfId="0" applyNumberFormat="1" applyFont="1" applyBorder="1" applyAlignment="1">
      <alignment horizontal="right" vertical="center" wrapText="1"/>
    </xf>
    <xf numFmtId="4" fontId="47" fillId="0" borderId="0" xfId="0" applyNumberFormat="1" applyFont="1" applyBorder="1" applyAlignment="1">
      <alignment horizontal="right" vertical="center"/>
    </xf>
    <xf numFmtId="0" fontId="47" fillId="0" borderId="0" xfId="0" applyFont="1" applyBorder="1" applyAlignment="1">
      <alignment horizontal="right" vertical="center"/>
    </xf>
    <xf numFmtId="4" fontId="46" fillId="0" borderId="0" xfId="0" applyNumberFormat="1" applyFont="1" applyBorder="1" applyAlignment="1">
      <alignment horizontal="right" vertical="center" wrapText="1"/>
    </xf>
    <xf numFmtId="4" fontId="46" fillId="0" borderId="0" xfId="0" applyNumberFormat="1" applyFont="1" applyBorder="1" applyAlignment="1">
      <alignment horizontal="right" vertical="center"/>
    </xf>
    <xf numFmtId="10" fontId="0" fillId="0" borderId="0" xfId="6" applyNumberFormat="1" applyFont="1" applyFill="1" applyBorder="1" applyAlignment="1"/>
    <xf numFmtId="43" fontId="31" fillId="0" borderId="0" xfId="1" applyFont="1" applyBorder="1" applyAlignment="1"/>
    <xf numFmtId="177" fontId="22" fillId="0" borderId="0" xfId="4" applyNumberFormat="1" applyFont="1" applyAlignment="1">
      <alignment vertical="center"/>
    </xf>
    <xf numFmtId="177" fontId="18" fillId="0" borderId="5" xfId="4" applyNumberFormat="1" applyFont="1" applyBorder="1" applyAlignment="1">
      <alignment horizontal="center" vertical="center" wrapText="1" shrinkToFit="1"/>
    </xf>
    <xf numFmtId="177" fontId="17" fillId="0" borderId="1" xfId="2" applyNumberFormat="1" applyFont="1" applyBorder="1" applyAlignment="1">
      <alignment horizontal="center" vertical="center"/>
    </xf>
    <xf numFmtId="177" fontId="17" fillId="0" borderId="2" xfId="2" applyNumberFormat="1" applyFont="1" applyBorder="1" applyAlignment="1">
      <alignment horizontal="center" vertical="center"/>
    </xf>
    <xf numFmtId="49" fontId="17" fillId="0" borderId="2" xfId="2" applyNumberFormat="1" applyFont="1" applyBorder="1" applyAlignment="1">
      <alignment horizontal="center" vertical="center"/>
    </xf>
    <xf numFmtId="49" fontId="17" fillId="0" borderId="3" xfId="2" applyNumberFormat="1" applyFont="1" applyBorder="1" applyAlignment="1">
      <alignment horizontal="center" vertical="center"/>
    </xf>
    <xf numFmtId="177" fontId="17" fillId="0" borderId="4" xfId="2" applyNumberFormat="1" applyFont="1" applyBorder="1" applyAlignment="1">
      <alignment vertical="center"/>
    </xf>
    <xf numFmtId="177" fontId="16" fillId="0" borderId="6" xfId="3" applyNumberFormat="1" applyFont="1" applyBorder="1" applyAlignment="1" applyProtection="1">
      <alignment horizontal="right" vertical="center"/>
      <protection locked="0"/>
    </xf>
    <xf numFmtId="177" fontId="16" fillId="0" borderId="4" xfId="2" applyNumberFormat="1" applyFont="1" applyBorder="1" applyAlignment="1">
      <alignment vertical="center"/>
    </xf>
    <xf numFmtId="177" fontId="16" fillId="0" borderId="6" xfId="2" applyNumberFormat="1" applyFont="1" applyBorder="1" applyAlignment="1">
      <alignment horizontal="center" vertical="center"/>
    </xf>
    <xf numFmtId="177" fontId="9" fillId="0" borderId="4" xfId="2" applyNumberFormat="1" applyFont="1" applyBorder="1" applyAlignment="1">
      <alignment vertical="center"/>
    </xf>
    <xf numFmtId="177" fontId="17" fillId="0" borderId="4" xfId="2" applyNumberFormat="1" applyFont="1" applyBorder="1" applyAlignment="1">
      <alignment horizontal="center" vertical="center"/>
    </xf>
    <xf numFmtId="177" fontId="16" fillId="0" borderId="6" xfId="2" applyNumberFormat="1" applyFont="1" applyBorder="1" applyAlignment="1">
      <alignment horizontal="right" vertical="center"/>
    </xf>
    <xf numFmtId="177" fontId="17" fillId="0" borderId="6" xfId="2" applyNumberFormat="1" applyFont="1" applyBorder="1" applyAlignment="1">
      <alignment horizontal="right" vertical="center"/>
    </xf>
    <xf numFmtId="177" fontId="17" fillId="0" borderId="7" xfId="2" applyNumberFormat="1" applyFont="1" applyBorder="1" applyAlignment="1">
      <alignment horizontal="center" vertical="center"/>
    </xf>
    <xf numFmtId="177" fontId="16" fillId="0" borderId="8" xfId="2" applyNumberFormat="1" applyFont="1" applyBorder="1" applyAlignment="1" applyProtection="1">
      <alignment horizontal="center" vertical="center"/>
      <protection locked="0"/>
    </xf>
    <xf numFmtId="177" fontId="17" fillId="0" borderId="8" xfId="2" applyNumberFormat="1" applyFont="1" applyBorder="1" applyAlignment="1">
      <alignment horizontal="right" vertical="center"/>
    </xf>
    <xf numFmtId="177" fontId="17" fillId="0" borderId="9" xfId="2" applyNumberFormat="1" applyFont="1" applyBorder="1" applyAlignment="1">
      <alignment horizontal="right" vertical="center"/>
    </xf>
    <xf numFmtId="177" fontId="17" fillId="0" borderId="1" xfId="2" applyNumberFormat="1" applyFont="1" applyBorder="1" applyAlignment="1">
      <alignment horizontal="center" vertical="center" wrapText="1" shrinkToFit="1"/>
    </xf>
    <xf numFmtId="177" fontId="17" fillId="0" borderId="4" xfId="2" applyNumberFormat="1" applyFont="1" applyBorder="1" applyAlignment="1">
      <alignment vertical="center" wrapText="1" shrinkToFit="1"/>
    </xf>
    <xf numFmtId="177" fontId="16" fillId="0" borderId="4" xfId="2" applyNumberFormat="1" applyFont="1" applyBorder="1" applyAlignment="1">
      <alignment vertical="center" wrapText="1" shrinkToFit="1"/>
    </xf>
    <xf numFmtId="177" fontId="9" fillId="0" borderId="4" xfId="2" applyNumberFormat="1" applyFont="1" applyBorder="1" applyAlignment="1">
      <alignment vertical="center" wrapText="1" shrinkToFit="1"/>
    </xf>
    <xf numFmtId="177" fontId="17" fillId="0" borderId="4" xfId="2" applyNumberFormat="1" applyFont="1" applyBorder="1" applyAlignment="1">
      <alignment horizontal="center" vertical="center" wrapText="1" shrinkToFit="1"/>
    </xf>
    <xf numFmtId="177" fontId="17" fillId="0" borderId="7" xfId="2" applyNumberFormat="1" applyFont="1" applyBorder="1" applyAlignment="1">
      <alignment horizontal="center" vertical="center" wrapText="1" shrinkToFit="1"/>
    </xf>
    <xf numFmtId="177" fontId="16" fillId="0" borderId="13" xfId="2" applyNumberFormat="1" applyFont="1" applyBorder="1" applyAlignment="1">
      <alignment vertical="center" wrapText="1" shrinkToFit="1"/>
    </xf>
    <xf numFmtId="177" fontId="16" fillId="0" borderId="13" xfId="2" applyNumberFormat="1" applyFont="1" applyBorder="1" applyAlignment="1" applyProtection="1">
      <alignment horizontal="center" vertical="center" shrinkToFit="1"/>
      <protection locked="0"/>
    </xf>
    <xf numFmtId="177" fontId="17" fillId="0" borderId="13" xfId="2" applyNumberFormat="1" applyFont="1" applyBorder="1" applyAlignment="1">
      <alignment horizontal="right" vertical="center" shrinkToFit="1"/>
    </xf>
    <xf numFmtId="177" fontId="18" fillId="0" borderId="1" xfId="2" applyNumberFormat="1" applyFont="1" applyBorder="1" applyAlignment="1">
      <alignment horizontal="center" vertical="center" shrinkToFit="1"/>
    </xf>
    <xf numFmtId="177" fontId="18" fillId="0" borderId="2" xfId="2" applyNumberFormat="1" applyFont="1" applyBorder="1" applyAlignment="1">
      <alignment horizontal="center" vertical="center" shrinkToFit="1"/>
    </xf>
    <xf numFmtId="177" fontId="17" fillId="0" borderId="2" xfId="2" applyNumberFormat="1" applyFont="1" applyBorder="1" applyAlignment="1">
      <alignment horizontal="center" vertical="center" shrinkToFit="1"/>
    </xf>
    <xf numFmtId="177" fontId="17" fillId="0" borderId="3" xfId="2" applyNumberFormat="1" applyFont="1" applyBorder="1" applyAlignment="1">
      <alignment horizontal="center" vertical="center" shrinkToFit="1"/>
    </xf>
    <xf numFmtId="177" fontId="17" fillId="0" borderId="6" xfId="3" applyNumberFormat="1" applyFont="1" applyBorder="1" applyAlignment="1">
      <alignment horizontal="right" vertical="center" shrinkToFit="1"/>
    </xf>
    <xf numFmtId="177" fontId="16" fillId="0" borderId="6" xfId="3" applyNumberFormat="1" applyFont="1" applyBorder="1" applyAlignment="1">
      <alignment horizontal="right" vertical="center" shrinkToFit="1"/>
    </xf>
    <xf numFmtId="43" fontId="17" fillId="0" borderId="6" xfId="2" applyNumberFormat="1" applyFont="1" applyBorder="1" applyAlignment="1">
      <alignment horizontal="right" vertical="center" shrinkToFit="1"/>
    </xf>
    <xf numFmtId="177" fontId="17" fillId="0" borderId="6" xfId="2" applyNumberFormat="1" applyFont="1" applyBorder="1" applyAlignment="1">
      <alignment horizontal="right" vertical="center" shrinkToFit="1"/>
    </xf>
    <xf numFmtId="177" fontId="16" fillId="0" borderId="6" xfId="2" applyNumberFormat="1" applyFont="1" applyBorder="1" applyAlignment="1">
      <alignment horizontal="right" vertical="center" shrinkToFit="1"/>
    </xf>
    <xf numFmtId="177" fontId="17" fillId="0" borderId="7" xfId="2" applyNumberFormat="1" applyFont="1" applyBorder="1" applyAlignment="1">
      <alignment vertical="center" wrapText="1" shrinkToFit="1"/>
    </xf>
    <xf numFmtId="177" fontId="16" fillId="0" borderId="8" xfId="2" applyNumberFormat="1" applyFont="1" applyBorder="1" applyAlignment="1" applyProtection="1">
      <alignment horizontal="center" vertical="center" shrinkToFit="1"/>
      <protection locked="0"/>
    </xf>
    <xf numFmtId="177" fontId="17" fillId="0" borderId="8" xfId="2" applyNumberFormat="1" applyFont="1" applyBorder="1" applyAlignment="1">
      <alignment horizontal="right" vertical="center" shrinkToFit="1"/>
    </xf>
    <xf numFmtId="177" fontId="17" fillId="0" borderId="9" xfId="2" applyNumberFormat="1" applyFont="1" applyBorder="1" applyAlignment="1">
      <alignment horizontal="right" vertical="center" shrinkToFit="1"/>
    </xf>
    <xf numFmtId="177" fontId="18" fillId="0" borderId="1" xfId="4" applyNumberFormat="1" applyFont="1" applyBorder="1" applyAlignment="1">
      <alignment horizontal="center" vertical="center"/>
    </xf>
    <xf numFmtId="177" fontId="18" fillId="0" borderId="2" xfId="2" applyNumberFormat="1" applyFont="1" applyBorder="1" applyAlignment="1">
      <alignment horizontal="center" vertical="center"/>
    </xf>
    <xf numFmtId="177" fontId="17" fillId="0" borderId="4" xfId="4" applyNumberFormat="1" applyFont="1" applyBorder="1" applyAlignment="1">
      <alignment vertical="center" wrapText="1"/>
    </xf>
    <xf numFmtId="177" fontId="16" fillId="0" borderId="6" xfId="4" applyNumberFormat="1" applyFont="1" applyBorder="1" applyAlignment="1">
      <alignment horizontal="right" vertical="center"/>
    </xf>
    <xf numFmtId="177" fontId="16" fillId="0" borderId="4" xfId="4" applyNumberFormat="1" applyFont="1" applyBorder="1" applyAlignment="1">
      <alignment horizontal="left" vertical="center" wrapText="1"/>
    </xf>
    <xf numFmtId="177" fontId="16" fillId="3" borderId="4" xfId="4" applyNumberFormat="1" applyFont="1" applyFill="1" applyBorder="1" applyAlignment="1">
      <alignment horizontal="left" vertical="center" wrapText="1"/>
    </xf>
    <xf numFmtId="177" fontId="16" fillId="3" borderId="6" xfId="3" applyNumberFormat="1" applyFont="1" applyFill="1" applyBorder="1" applyAlignment="1" applyProtection="1">
      <alignment horizontal="right" vertical="center"/>
      <protection locked="0"/>
    </xf>
    <xf numFmtId="177" fontId="17" fillId="0" borderId="4" xfId="4" applyNumberFormat="1" applyFont="1" applyBorder="1" applyAlignment="1">
      <alignment horizontal="center" vertical="center" wrapText="1"/>
    </xf>
    <xf numFmtId="177" fontId="17" fillId="0" borderId="6" xfId="3" applyNumberFormat="1" applyFont="1" applyBorder="1" applyAlignment="1" applyProtection="1">
      <alignment horizontal="right" vertical="center"/>
      <protection locked="0"/>
    </xf>
    <xf numFmtId="177" fontId="16" fillId="0" borderId="6" xfId="4" applyNumberFormat="1" applyFont="1" applyBorder="1" applyAlignment="1" applyProtection="1">
      <alignment horizontal="right" vertical="center"/>
      <protection locked="0"/>
    </xf>
    <xf numFmtId="177" fontId="16" fillId="0" borderId="4" xfId="4" applyNumberFormat="1" applyFont="1" applyBorder="1" applyAlignment="1">
      <alignment vertical="center" wrapText="1"/>
    </xf>
    <xf numFmtId="177" fontId="17" fillId="0" borderId="7" xfId="4" applyNumberFormat="1" applyFont="1" applyBorder="1" applyAlignment="1">
      <alignment vertical="center" wrapText="1"/>
    </xf>
    <xf numFmtId="177" fontId="16" fillId="0" borderId="8" xfId="4" applyNumberFormat="1" applyFont="1" applyBorder="1" applyAlignment="1">
      <alignment horizontal="center" vertical="center"/>
    </xf>
    <xf numFmtId="177" fontId="17" fillId="0" borderId="8" xfId="3" applyNumberFormat="1" applyFont="1" applyBorder="1" applyAlignment="1" applyProtection="1">
      <alignment horizontal="right" vertical="center"/>
      <protection locked="0"/>
    </xf>
    <xf numFmtId="177" fontId="17" fillId="0" borderId="9" xfId="3" applyNumberFormat="1" applyFont="1" applyBorder="1" applyAlignment="1" applyProtection="1">
      <alignment horizontal="right" vertical="center"/>
      <protection locked="0"/>
    </xf>
    <xf numFmtId="43" fontId="27" fillId="0" borderId="10" xfId="1" applyFont="1" applyFill="1" applyBorder="1" applyAlignment="1" applyProtection="1">
      <alignment vertical="center" shrinkToFit="1"/>
      <protection hidden="1"/>
    </xf>
    <xf numFmtId="43" fontId="27" fillId="0" borderId="5" xfId="1" applyFont="1" applyFill="1" applyBorder="1" applyAlignment="1">
      <alignment horizontal="center" vertical="center"/>
    </xf>
    <xf numFmtId="177" fontId="9" fillId="0" borderId="4" xfId="2" applyNumberFormat="1" applyFont="1" applyBorder="1" applyAlignment="1">
      <alignment vertical="center" wrapText="1"/>
    </xf>
    <xf numFmtId="177" fontId="3" fillId="0" borderId="16" xfId="3" applyNumberFormat="1" applyFont="1" applyFill="1" applyBorder="1" applyAlignment="1">
      <alignment horizontal="right" vertical="center" wrapText="1"/>
    </xf>
    <xf numFmtId="177" fontId="3" fillId="0" borderId="21" xfId="3" applyNumberFormat="1" applyFont="1" applyFill="1" applyBorder="1" applyAlignment="1">
      <alignment horizontal="right" vertical="center" wrapText="1"/>
    </xf>
    <xf numFmtId="43" fontId="50" fillId="0" borderId="5" xfId="1" applyFont="1" applyBorder="1" applyProtection="1">
      <alignment vertical="center"/>
      <protection hidden="1"/>
    </xf>
    <xf numFmtId="0" fontId="7" fillId="0" borderId="0" xfId="0" applyFont="1" applyAlignment="1">
      <alignment horizontal="right"/>
    </xf>
    <xf numFmtId="177" fontId="12" fillId="0" borderId="0" xfId="2" applyNumberFormat="1" applyFont="1" applyAlignment="1">
      <alignment horizontal="center" vertical="center"/>
    </xf>
    <xf numFmtId="177" fontId="11" fillId="0" borderId="0" xfId="2" applyNumberFormat="1" applyFont="1" applyAlignment="1">
      <alignment horizontal="center" vertical="center"/>
    </xf>
    <xf numFmtId="178" fontId="15" fillId="0" borderId="0" xfId="2" applyNumberFormat="1" applyFont="1" applyAlignment="1">
      <alignment horizontal="center" vertical="center"/>
    </xf>
    <xf numFmtId="178" fontId="16" fillId="0" borderId="0" xfId="2" applyNumberFormat="1" applyFont="1" applyAlignment="1">
      <alignment horizontal="left" vertical="center" wrapText="1"/>
    </xf>
    <xf numFmtId="178" fontId="16" fillId="0" borderId="0" xfId="2" applyNumberFormat="1" applyFont="1" applyAlignment="1">
      <alignment horizontal="left" vertical="center"/>
    </xf>
    <xf numFmtId="177" fontId="21" fillId="0" borderId="0" xfId="2" applyNumberFormat="1" applyFont="1" applyAlignment="1">
      <alignment horizontal="left" vertical="center" wrapText="1"/>
    </xf>
    <xf numFmtId="178" fontId="48" fillId="0" borderId="0" xfId="2" applyNumberFormat="1" applyFont="1" applyAlignment="1">
      <alignment horizontal="center" vertical="center"/>
    </xf>
    <xf numFmtId="178" fontId="19" fillId="0" borderId="0" xfId="2" applyNumberFormat="1" applyFont="1" applyAlignment="1">
      <alignment horizontal="center" vertical="center"/>
    </xf>
    <xf numFmtId="177" fontId="21" fillId="0" borderId="0" xfId="2" applyNumberFormat="1" applyFont="1" applyAlignment="1">
      <alignment horizontal="left" vertical="center" shrinkToFit="1"/>
    </xf>
    <xf numFmtId="177" fontId="16" fillId="0" borderId="0" xfId="2" applyNumberFormat="1" applyFont="1" applyAlignment="1">
      <alignment horizontal="left" vertical="center" shrinkToFit="1"/>
    </xf>
    <xf numFmtId="177" fontId="17" fillId="0" borderId="0" xfId="2" applyNumberFormat="1" applyFont="1" applyAlignment="1">
      <alignment horizontal="left" vertical="center" wrapText="1" shrinkToFit="1"/>
    </xf>
    <xf numFmtId="14" fontId="16" fillId="0" borderId="0" xfId="2" applyNumberFormat="1" applyFont="1" applyBorder="1" applyAlignment="1">
      <alignment horizontal="center" vertical="center"/>
    </xf>
    <xf numFmtId="177" fontId="12" fillId="0" borderId="0" xfId="4" applyNumberFormat="1" applyFont="1" applyAlignment="1">
      <alignment horizontal="center" vertical="center"/>
    </xf>
    <xf numFmtId="177" fontId="11" fillId="0" borderId="0" xfId="4" applyNumberFormat="1" applyFont="1" applyAlignment="1">
      <alignment horizontal="center" vertical="center"/>
    </xf>
    <xf numFmtId="177" fontId="16" fillId="0" borderId="0" xfId="4" applyNumberFormat="1" applyFont="1" applyBorder="1" applyAlignment="1">
      <alignment horizontal="center" vertical="center"/>
    </xf>
    <xf numFmtId="177" fontId="40" fillId="0" borderId="0" xfId="4" applyNumberFormat="1" applyFont="1" applyAlignment="1">
      <alignment horizontal="left" vertical="center"/>
    </xf>
    <xf numFmtId="177" fontId="18" fillId="0" borderId="5" xfId="4" applyNumberFormat="1" applyFont="1" applyBorder="1" applyAlignment="1">
      <alignment horizontal="center" vertical="center" wrapText="1" shrinkToFit="1"/>
    </xf>
    <xf numFmtId="177" fontId="18" fillId="0" borderId="12" xfId="4" applyNumberFormat="1" applyFont="1" applyBorder="1" applyAlignment="1">
      <alignment horizontal="center" vertical="center" wrapText="1" shrinkToFit="1"/>
    </xf>
    <xf numFmtId="177" fontId="40" fillId="0" borderId="13" xfId="4" applyNumberFormat="1" applyFont="1" applyBorder="1" applyAlignment="1">
      <alignment horizontal="center" vertical="center" wrapText="1" shrinkToFit="1"/>
    </xf>
    <xf numFmtId="177" fontId="18" fillId="0" borderId="13" xfId="4" applyNumberFormat="1" applyFont="1" applyBorder="1" applyAlignment="1">
      <alignment horizontal="center" vertical="center" wrapText="1" shrinkToFit="1"/>
    </xf>
    <xf numFmtId="177" fontId="18" fillId="0" borderId="6" xfId="4" applyNumberFormat="1" applyFont="1" applyBorder="1" applyAlignment="1">
      <alignment horizontal="center" vertical="center" wrapText="1"/>
    </xf>
    <xf numFmtId="177" fontId="40" fillId="0" borderId="6" xfId="4" applyNumberFormat="1" applyFont="1" applyBorder="1" applyAlignment="1">
      <alignment horizontal="center" vertical="center" wrapText="1"/>
    </xf>
    <xf numFmtId="177" fontId="36" fillId="0" borderId="0" xfId="4" applyNumberFormat="1" applyFont="1" applyAlignment="1">
      <alignment horizontal="center" vertical="center"/>
    </xf>
    <xf numFmtId="177" fontId="37" fillId="0" borderId="0" xfId="4" applyNumberFormat="1" applyFont="1" applyAlignment="1">
      <alignment horizontal="center" vertical="center"/>
    </xf>
    <xf numFmtId="178" fontId="39" fillId="0" borderId="0" xfId="4" applyNumberFormat="1" applyFont="1" applyAlignment="1">
      <alignment horizontal="center" vertical="center"/>
    </xf>
    <xf numFmtId="177" fontId="40" fillId="0" borderId="1" xfId="4" applyNumberFormat="1" applyFont="1" applyBorder="1" applyAlignment="1">
      <alignment horizontal="center" vertical="center"/>
    </xf>
    <xf numFmtId="177" fontId="40" fillId="0" borderId="4" xfId="4" applyNumberFormat="1" applyFont="1" applyBorder="1" applyAlignment="1">
      <alignment horizontal="center" vertical="center"/>
    </xf>
    <xf numFmtId="177" fontId="40" fillId="0" borderId="2" xfId="4" applyNumberFormat="1" applyFont="1" applyBorder="1" applyAlignment="1">
      <alignment horizontal="center" vertical="center"/>
    </xf>
    <xf numFmtId="177" fontId="40" fillId="0" borderId="18" xfId="4" applyNumberFormat="1" applyFont="1" applyBorder="1" applyAlignment="1">
      <alignment horizontal="center" vertical="center"/>
    </xf>
    <xf numFmtId="177" fontId="40" fillId="0" borderId="19" xfId="4" applyNumberFormat="1" applyFont="1" applyBorder="1" applyAlignment="1">
      <alignment horizontal="center" vertical="center"/>
    </xf>
    <xf numFmtId="177" fontId="40" fillId="0" borderId="3" xfId="4" applyNumberFormat="1" applyFont="1" applyBorder="1" applyAlignment="1">
      <alignment horizontal="center" vertical="center"/>
    </xf>
    <xf numFmtId="44" fontId="7" fillId="0" borderId="1" xfId="0" applyNumberFormat="1" applyFont="1" applyBorder="1" applyAlignment="1" applyProtection="1">
      <alignment horizontal="center" vertical="center"/>
      <protection hidden="1"/>
    </xf>
    <xf numFmtId="44" fontId="7" fillId="0" borderId="4" xfId="0" applyNumberFormat="1" applyFont="1" applyBorder="1" applyAlignment="1" applyProtection="1">
      <alignment horizontal="center" vertical="center"/>
      <protection hidden="1"/>
    </xf>
    <xf numFmtId="44" fontId="7" fillId="0" borderId="2" xfId="0" applyNumberFormat="1" applyFont="1" applyBorder="1" applyAlignment="1" applyProtection="1">
      <alignment horizontal="center" vertical="center"/>
      <protection hidden="1"/>
    </xf>
    <xf numFmtId="44" fontId="7" fillId="0" borderId="5" xfId="0" applyNumberFormat="1" applyFont="1" applyBorder="1" applyAlignment="1" applyProtection="1">
      <alignment horizontal="center" vertical="center"/>
      <protection hidden="1"/>
    </xf>
    <xf numFmtId="44" fontId="7" fillId="0" borderId="3" xfId="0" applyNumberFormat="1" applyFont="1" applyBorder="1" applyAlignment="1" applyProtection="1">
      <alignment horizontal="center" vertical="center"/>
      <protection hidden="1"/>
    </xf>
    <xf numFmtId="44" fontId="7" fillId="0" borderId="6" xfId="0" applyNumberFormat="1" applyFont="1" applyBorder="1" applyAlignment="1" applyProtection="1">
      <alignment horizontal="center" vertical="center"/>
      <protection hidden="1"/>
    </xf>
  </cellXfs>
  <cellStyles count="13">
    <cellStyle name="百分比" xfId="6" builtinId="5"/>
    <cellStyle name="常规" xfId="0" builtinId="0"/>
    <cellStyle name="常规 10" xfId="11" xr:uid="{00000000-0005-0000-0000-000002000000}"/>
    <cellStyle name="常规 2" xfId="4" xr:uid="{00000000-0005-0000-0000-000003000000}"/>
    <cellStyle name="常规 2 2" xfId="7" xr:uid="{00000000-0005-0000-0000-000004000000}"/>
    <cellStyle name="常规 3" xfId="9" xr:uid="{00000000-0005-0000-0000-000005000000}"/>
    <cellStyle name="常规 4" xfId="8" xr:uid="{00000000-0005-0000-0000-000006000000}"/>
    <cellStyle name="常规_模拟报表(第二版)" xfId="2" xr:uid="{00000000-0005-0000-0000-000007000000}"/>
    <cellStyle name="千位分隔" xfId="1" builtinId="3"/>
    <cellStyle name="千位分隔 2" xfId="3" xr:uid="{00000000-0005-0000-0000-000009000000}"/>
    <cellStyle name="千位分隔 3" xfId="10" xr:uid="{00000000-0005-0000-0000-00000A000000}"/>
    <cellStyle name="千位分隔_模拟报表(第二版)" xfId="5" xr:uid="{00000000-0005-0000-0000-00000B000000}"/>
    <cellStyle name="样式 1" xfId="12" xr:uid="{011DA39A-531A-4AF0-A5EC-C7833F5848CD}"/>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5163;&#25226;&#25163;&#25945;&#20320;&#32534;&#29616;&#37329;&#27969;&#37327;&#34920;/DQ%20&#29616;&#37329;&#27969;&#37327;&#34920;&#24037;&#20316;&#24213;&#3129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D%20&#24212;&#25910;&#36134;&#2745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A%20&#36135;&#24065;&#36164;&#3732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istrator/Desktop/&#21512;&#24182;&#12289;&#29616;&#37329;&#27969;3.0/&#21512;&#24182;&#25253;&#34920;/&#26410;&#23457;&#25253;&#34920;/G&#20844;&#21496;&#36130;&#21153;&#25253;&#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鼎信诺字典表"/>
      <sheetName val="简明日记账法"/>
      <sheetName val="现流名称标准化"/>
      <sheetName val="鼎信诺分录法"/>
      <sheetName val="分录法编现分录"/>
      <sheetName val="间接法"/>
      <sheetName val="间接法-2014 "/>
      <sheetName val="间接法-2015"/>
      <sheetName val="现金流量表(未审)"/>
      <sheetName val="审计调整分录表"/>
      <sheetName val="平衡表"/>
      <sheetName val="补充资料（披露表）"/>
      <sheetName val="现金流量表(审定)"/>
      <sheetName val="趋势分析"/>
      <sheetName val="结构分析"/>
      <sheetName val="线性回归(现金流量预测)"/>
      <sheetName val="偿债力分析"/>
      <sheetName val="新准则指标分析"/>
      <sheetName val="披露表(上市)"/>
      <sheetName val="披露表(国资)"/>
      <sheetName val="披露表(标准)"/>
    </sheetNames>
    <sheetDataSet>
      <sheetData sheetId="0"/>
      <sheetData sheetId="1"/>
      <sheetData sheetId="2"/>
      <sheetData sheetId="3">
        <row r="4">
          <cell r="B4" t="str">
            <v>流入项目★</v>
          </cell>
          <cell r="C4" t="str">
            <v xml:space="preserve">   ★资产类★</v>
          </cell>
        </row>
        <row r="5">
          <cell r="B5" t="str">
            <v xml:space="preserve">  ①经 营★</v>
          </cell>
          <cell r="C5" t="str">
            <v>货币资金</v>
          </cell>
        </row>
        <row r="6">
          <cell r="B6" t="str">
            <v>销售商品、提供劳务收到的现金</v>
          </cell>
          <cell r="C6" t="str">
            <v>交易性金融资产</v>
          </cell>
        </row>
        <row r="7">
          <cell r="B7" t="str">
            <v>收到的税费返还</v>
          </cell>
          <cell r="C7" t="str">
            <v>应收票据</v>
          </cell>
        </row>
        <row r="8">
          <cell r="B8" t="str">
            <v>收到其他与经营活动有关的现金</v>
          </cell>
          <cell r="C8" t="str">
            <v>应收账款</v>
          </cell>
        </row>
        <row r="9">
          <cell r="B9" t="str">
            <v xml:space="preserve">  ②投  资★</v>
          </cell>
          <cell r="C9" t="str">
            <v>预付款项</v>
          </cell>
        </row>
        <row r="10">
          <cell r="B10" t="str">
            <v>收回投资收到的现金</v>
          </cell>
          <cell r="C10" t="str">
            <v>应收利息</v>
          </cell>
        </row>
        <row r="11">
          <cell r="B11" t="str">
            <v>取得投资收益收到的现金</v>
          </cell>
          <cell r="C11" t="str">
            <v>应收股利</v>
          </cell>
        </row>
        <row r="12">
          <cell r="B12" t="str">
            <v>处置固定资产、无形资产和其他长期资产收回的现金净额</v>
          </cell>
          <cell r="C12" t="str">
            <v>其他应收款</v>
          </cell>
        </row>
        <row r="13">
          <cell r="B13" t="str">
            <v>处置子公司及其他营业单位收到的现金净额</v>
          </cell>
          <cell r="C13" t="str">
            <v>存货</v>
          </cell>
        </row>
        <row r="14">
          <cell r="B14" t="str">
            <v>收到其他与投资活动有关的现金</v>
          </cell>
          <cell r="C14" t="str">
            <v>一年内到期的非流动资产</v>
          </cell>
        </row>
        <row r="15">
          <cell r="B15" t="str">
            <v xml:space="preserve">  ③筹  资★</v>
          </cell>
          <cell r="C15" t="str">
            <v>其他流动资产</v>
          </cell>
        </row>
        <row r="16">
          <cell r="B16" t="str">
            <v>吸收投资收到的现金</v>
          </cell>
          <cell r="C16" t="str">
            <v>可供出售金融资产</v>
          </cell>
        </row>
        <row r="17">
          <cell r="B17" t="str">
            <v>取得借款收到的现金</v>
          </cell>
          <cell r="C17" t="str">
            <v>持有至到期投资</v>
          </cell>
        </row>
        <row r="18">
          <cell r="B18" t="str">
            <v>收到其他与筹资活动有关的现金</v>
          </cell>
          <cell r="C18" t="str">
            <v>长期应收款</v>
          </cell>
        </row>
        <row r="19">
          <cell r="B19" t="str">
            <v xml:space="preserve">  ④净  额★</v>
          </cell>
          <cell r="C19" t="str">
            <v>长期股权投资</v>
          </cell>
        </row>
        <row r="20">
          <cell r="B20" t="str">
            <v>现金及现金等价物净增加额</v>
          </cell>
          <cell r="C20" t="str">
            <v>投资性房地产</v>
          </cell>
        </row>
        <row r="21">
          <cell r="B21" t="str">
            <v>流出项目◆</v>
          </cell>
          <cell r="C21" t="str">
            <v>固定资产</v>
          </cell>
        </row>
        <row r="22">
          <cell r="B22" t="str">
            <v xml:space="preserve">  ①经  营◆</v>
          </cell>
          <cell r="C22" t="str">
            <v>在建工程</v>
          </cell>
        </row>
        <row r="23">
          <cell r="B23" t="str">
            <v>购买商品、接受劳务支付的现金</v>
          </cell>
          <cell r="C23" t="str">
            <v>工程物资</v>
          </cell>
        </row>
        <row r="24">
          <cell r="B24" t="str">
            <v>支付给职工以及为职工支付的现金</v>
          </cell>
          <cell r="C24" t="str">
            <v>固定资产清理</v>
          </cell>
        </row>
        <row r="25">
          <cell r="B25" t="str">
            <v>支付的各项税费</v>
          </cell>
          <cell r="C25" t="str">
            <v>生产性生物资产</v>
          </cell>
        </row>
        <row r="26">
          <cell r="B26" t="str">
            <v>支付其他与经营活动有关的现金</v>
          </cell>
          <cell r="C26" t="str">
            <v>油气资产</v>
          </cell>
        </row>
        <row r="27">
          <cell r="B27" t="str">
            <v xml:space="preserve">  ②投  资◆</v>
          </cell>
          <cell r="C27" t="str">
            <v>无形资产</v>
          </cell>
        </row>
        <row r="28">
          <cell r="B28" t="str">
            <v>购建固定资产、无形资产和其他长期资产支付的现金</v>
          </cell>
          <cell r="C28" t="str">
            <v>开发支出</v>
          </cell>
        </row>
        <row r="29">
          <cell r="B29" t="str">
            <v>投资支付的现金</v>
          </cell>
          <cell r="C29" t="str">
            <v>商誉</v>
          </cell>
        </row>
        <row r="30">
          <cell r="B30" t="str">
            <v>取得子公司及其他营业单位支付的现金净额</v>
          </cell>
          <cell r="C30" t="str">
            <v>长期待摊费用</v>
          </cell>
        </row>
        <row r="31">
          <cell r="B31" t="str">
            <v>支付其他与投资活动有关的现金</v>
          </cell>
          <cell r="C31" t="str">
            <v>递延所得税资产</v>
          </cell>
        </row>
        <row r="32">
          <cell r="B32" t="str">
            <v xml:space="preserve">  ③筹  资◆</v>
          </cell>
          <cell r="C32" t="str">
            <v>其他非流动资产</v>
          </cell>
        </row>
        <row r="33">
          <cell r="B33" t="str">
            <v>偿还债务支付的现金</v>
          </cell>
          <cell r="C33" t="str">
            <v xml:space="preserve">  ★负债类★</v>
          </cell>
        </row>
        <row r="34">
          <cell r="B34" t="str">
            <v>分配股利、利润或偿付利息支付的现金</v>
          </cell>
          <cell r="C34" t="str">
            <v>短期借款</v>
          </cell>
        </row>
        <row r="35">
          <cell r="B35" t="str">
            <v>支付其他与筹资活动有关的现金</v>
          </cell>
          <cell r="C35" t="str">
            <v>交易性金融负债</v>
          </cell>
        </row>
        <row r="36">
          <cell r="B36" t="str">
            <v xml:space="preserve">  ④净  额◆</v>
          </cell>
          <cell r="C36" t="str">
            <v>应付票据</v>
          </cell>
        </row>
        <row r="37">
          <cell r="B37" t="str">
            <v>现金及现金等价物净增加额</v>
          </cell>
          <cell r="C37" t="str">
            <v>应付账款</v>
          </cell>
        </row>
        <row r="38">
          <cell r="C38" t="str">
            <v>预收款项</v>
          </cell>
        </row>
        <row r="39">
          <cell r="B39" t="str">
            <v>附表项目■</v>
          </cell>
          <cell r="C39" t="str">
            <v>应付职工薪酬</v>
          </cell>
        </row>
        <row r="40">
          <cell r="B40" t="str">
            <v xml:space="preserve">  ①.将净利润调节为经营活动的现金流量■</v>
          </cell>
          <cell r="C40" t="str">
            <v>应交税费</v>
          </cell>
        </row>
        <row r="41">
          <cell r="B41" t="str">
            <v>净利润</v>
          </cell>
          <cell r="C41" t="str">
            <v>应付利息</v>
          </cell>
        </row>
        <row r="42">
          <cell r="B42" t="str">
            <v>计提的资产减值准备</v>
          </cell>
          <cell r="C42" t="str">
            <v>应付股利</v>
          </cell>
        </row>
        <row r="43">
          <cell r="B43" t="str">
            <v>固定资产折旧、油气资产折耗、生产性生物资产折旧</v>
          </cell>
          <cell r="C43" t="str">
            <v>其他应付款</v>
          </cell>
        </row>
        <row r="44">
          <cell r="B44" t="str">
            <v>无形资产摊销</v>
          </cell>
          <cell r="C44" t="str">
            <v>一年内到期的非流动负债</v>
          </cell>
        </row>
        <row r="45">
          <cell r="B45" t="str">
            <v>长期待摊费用摊销</v>
          </cell>
          <cell r="C45" t="str">
            <v>其他流动负债</v>
          </cell>
        </row>
        <row r="46">
          <cell r="B46" t="str">
            <v>处置固定资产、无形资产和其他长期资产的损失</v>
          </cell>
          <cell r="C46" t="str">
            <v>长期借款</v>
          </cell>
        </row>
        <row r="47">
          <cell r="B47" t="str">
            <v>固定资产报废损失</v>
          </cell>
          <cell r="C47" t="str">
            <v>应付债券</v>
          </cell>
        </row>
        <row r="48">
          <cell r="B48" t="str">
            <v>公允价值变动损失</v>
          </cell>
          <cell r="C48" t="str">
            <v>长期应付款</v>
          </cell>
        </row>
        <row r="49">
          <cell r="B49" t="str">
            <v>财务费用</v>
          </cell>
          <cell r="C49" t="str">
            <v>专项应付款</v>
          </cell>
        </row>
        <row r="50">
          <cell r="B50" t="str">
            <v>投资损失</v>
          </cell>
          <cell r="C50" t="str">
            <v>预计负债</v>
          </cell>
        </row>
        <row r="51">
          <cell r="B51" t="str">
            <v>递延所得税资产减少</v>
          </cell>
          <cell r="C51" t="str">
            <v>递延所得税负债</v>
          </cell>
        </row>
        <row r="52">
          <cell r="B52" t="str">
            <v>递延所得税负债增加</v>
          </cell>
          <cell r="C52" t="str">
            <v>其他非流动负债</v>
          </cell>
        </row>
        <row r="53">
          <cell r="B53" t="str">
            <v>存货的减少</v>
          </cell>
          <cell r="C53" t="str">
            <v xml:space="preserve">  ★权益类★</v>
          </cell>
        </row>
        <row r="54">
          <cell r="B54" t="str">
            <v>经营性应收项目的减少</v>
          </cell>
          <cell r="C54" t="str">
            <v>实收资本(或股本)</v>
          </cell>
        </row>
        <row r="55">
          <cell r="B55" t="str">
            <v>经营性应付项目的增加</v>
          </cell>
          <cell r="C55" t="str">
            <v>资本公积</v>
          </cell>
        </row>
        <row r="56">
          <cell r="B56" t="str">
            <v>其他</v>
          </cell>
          <cell r="C56" t="str">
            <v>减库存股</v>
          </cell>
        </row>
        <row r="57">
          <cell r="B57" t="str">
            <v xml:space="preserve">  ②.不涉及现金收支的重大投资和筹资活动■</v>
          </cell>
          <cell r="C57" t="str">
            <v>专项储备</v>
          </cell>
        </row>
        <row r="58">
          <cell r="B58" t="str">
            <v>债务转为资本</v>
          </cell>
          <cell r="C58" t="str">
            <v>盈余公积</v>
          </cell>
        </row>
        <row r="59">
          <cell r="B59" t="str">
            <v>一年内到期的可转换公司债券</v>
          </cell>
          <cell r="C59" t="str">
            <v>一般风险准备</v>
          </cell>
        </row>
        <row r="60">
          <cell r="B60" t="str">
            <v>融资租入固定资产</v>
          </cell>
          <cell r="C60" t="str">
            <v>未分配利润</v>
          </cell>
        </row>
        <row r="61">
          <cell r="B61" t="str">
            <v xml:space="preserve">  ③.现金及现金等价物净变动情况■</v>
          </cell>
          <cell r="C61" t="str">
            <v>净利润</v>
          </cell>
        </row>
        <row r="62">
          <cell r="B62" t="str">
            <v>现金的期末余额</v>
          </cell>
          <cell r="C62" t="str">
            <v xml:space="preserve">  ★收入类★</v>
          </cell>
        </row>
        <row r="63">
          <cell r="B63" t="str">
            <v>现金的期初余额</v>
          </cell>
          <cell r="C63" t="str">
            <v>营业收入</v>
          </cell>
        </row>
        <row r="64">
          <cell r="B64" t="str">
            <v>现金等价物的期末余额</v>
          </cell>
          <cell r="C64" t="str">
            <v>公允价值变动收益</v>
          </cell>
        </row>
        <row r="65">
          <cell r="B65" t="str">
            <v>现金等价物的期初余额</v>
          </cell>
          <cell r="C65" t="str">
            <v>投资收益</v>
          </cell>
        </row>
        <row r="66">
          <cell r="C66" t="str">
            <v>营业外收入</v>
          </cell>
        </row>
        <row r="67">
          <cell r="C67" t="str">
            <v>其他综合收益</v>
          </cell>
        </row>
        <row r="68">
          <cell r="C68" t="str">
            <v xml:space="preserve">  ★成本类★</v>
          </cell>
        </row>
        <row r="69">
          <cell r="C69" t="str">
            <v>营业成本</v>
          </cell>
        </row>
        <row r="70">
          <cell r="C70" t="str">
            <v>营业税金及附加</v>
          </cell>
        </row>
        <row r="71">
          <cell r="C71" t="str">
            <v>销售费用</v>
          </cell>
        </row>
        <row r="72">
          <cell r="C72" t="str">
            <v>管理费用</v>
          </cell>
        </row>
        <row r="73">
          <cell r="C73" t="str">
            <v>财务费用</v>
          </cell>
        </row>
        <row r="74">
          <cell r="C74" t="str">
            <v>资产减值损失</v>
          </cell>
        </row>
        <row r="75">
          <cell r="C75" t="str">
            <v>所得税费用</v>
          </cell>
        </row>
        <row r="76">
          <cell r="C76" t="str">
            <v>营业外支出</v>
          </cell>
        </row>
        <row r="77">
          <cell r="C77" t="str">
            <v>非流动资产处置损失</v>
          </cell>
        </row>
      </sheetData>
      <sheetData sheetId="4"/>
      <sheetData sheetId="5"/>
      <sheetData sheetId="6"/>
      <sheetData sheetId="7"/>
      <sheetData sheetId="8"/>
      <sheetData sheetId="9"/>
      <sheetData sheetId="10"/>
      <sheetData sheetId="11">
        <row r="6">
          <cell r="D6" t="str">
            <v>简明日记账法</v>
          </cell>
          <cell r="E6" t="str">
            <v>分录法</v>
          </cell>
          <cell r="F6" t="str">
            <v>间接法</v>
          </cell>
        </row>
      </sheetData>
      <sheetData sheetId="12"/>
      <sheetData sheetId="13"/>
      <sheetData sheetId="14"/>
      <sheetData sheetId="15"/>
      <sheetData sheetId="16"/>
      <sheetData sheetId="17"/>
      <sheetData sheetId="18"/>
      <sheetData sheetId="19">
        <row r="21">
          <cell r="B21" t="str">
            <v>算法（一）</v>
          </cell>
        </row>
        <row r="25">
          <cell r="B25" t="str">
            <v>算法（二）</v>
          </cell>
        </row>
        <row r="29">
          <cell r="B29" t="str">
            <v>算法（三）</v>
          </cell>
        </row>
      </sheetData>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明细表"/>
      <sheetName val="山西平阳重工机械有限责任公司-替代测试表"/>
      <sheetName val="披露表(上市)"/>
      <sheetName val="披露表(标准)"/>
      <sheetName val="披露表(国资)"/>
      <sheetName val="函证结果汇总表"/>
      <sheetName val="函证结果调节表"/>
      <sheetName val="替代结果汇总表"/>
      <sheetName val="替代测试表"/>
      <sheetName val="坏账准备计算表"/>
      <sheetName val="往来科目长期挂账款项检查表"/>
      <sheetName val="列示关联方"/>
      <sheetName val="汇率折算检查表"/>
      <sheetName val="截止测试"/>
      <sheetName val="检查情况表"/>
    </sheetNames>
    <sheetDataSet>
      <sheetData sheetId="0"/>
      <sheetData sheetId="1"/>
      <sheetData sheetId="2"/>
      <sheetData sheetId="3"/>
      <sheetData sheetId="4">
        <row r="13">
          <cell r="AQ13">
            <v>0</v>
          </cell>
          <cell r="AR13">
            <v>0</v>
          </cell>
          <cell r="AS13">
            <v>0</v>
          </cell>
          <cell r="AT13">
            <v>0</v>
          </cell>
          <cell r="AU13">
            <v>0</v>
          </cell>
        </row>
      </sheetData>
      <sheetData sheetId="5"/>
      <sheetData sheetId="6"/>
      <sheetData sheetId="7"/>
      <sheetData sheetId="8">
        <row r="8">
          <cell r="C8" t="str">
            <v>单项金额重大并单项计提坏账准备的应收账款</v>
          </cell>
        </row>
        <row r="9">
          <cell r="C9" t="str">
            <v>按组合计提坏账准备的应收账款</v>
          </cell>
        </row>
        <row r="13">
          <cell r="C13" t="str">
            <v>组合1</v>
          </cell>
        </row>
        <row r="14">
          <cell r="C14" t="str">
            <v>组合2</v>
          </cell>
        </row>
        <row r="15">
          <cell r="C15" t="str">
            <v>……</v>
          </cell>
        </row>
        <row r="18">
          <cell r="C18" t="str">
            <v>单项金额虽不重大但单项计提坏账准备的应收账款</v>
          </cell>
        </row>
      </sheetData>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账项明细表"/>
      <sheetName val="银行存款（其他货币资金）明细表"/>
      <sheetName val="披露表(上市)"/>
      <sheetName val="披露表(标准)"/>
      <sheetName val="披露表(国资)"/>
      <sheetName val="库存现金监盘表"/>
      <sheetName val="外币货币资金核查表"/>
      <sheetName val="银行存单检查表"/>
      <sheetName val="银行存款未达账项调节表"/>
      <sheetName val="对银行存款余额调节表的检查"/>
      <sheetName val="对其他货币资金余额调节表的检查"/>
      <sheetName val="银行存款大额未达账项检查表"/>
      <sheetName val="银行存款（其他货币资金）函证结果汇总表"/>
      <sheetName val="函证结果调节表"/>
      <sheetName val="银行存款截止测试"/>
      <sheetName val="其他货币资金截止测试"/>
      <sheetName val="大额现金收支检查情况表"/>
      <sheetName val="银行存款收支检查情况表"/>
      <sheetName val="其他货币资金检查情况表"/>
    </sheetNames>
    <sheetDataSet>
      <sheetData sheetId="0"/>
      <sheetData sheetId="1"/>
      <sheetData sheetId="2"/>
      <sheetData sheetId="3"/>
      <sheetData sheetId="4"/>
      <sheetData sheetId="5"/>
      <sheetData sheetId="6"/>
      <sheetData sheetId="7"/>
      <sheetData sheetId="8">
        <row r="7">
          <cell r="D7" t="str">
            <v>人民币</v>
          </cell>
        </row>
        <row r="8">
          <cell r="D8" t="str">
            <v>美元</v>
          </cell>
        </row>
        <row r="9">
          <cell r="D9" t="str">
            <v>港元</v>
          </cell>
        </row>
        <row r="10">
          <cell r="D10" t="str">
            <v>日元</v>
          </cell>
        </row>
        <row r="11">
          <cell r="D11" t="str">
            <v>欧元</v>
          </cell>
        </row>
        <row r="12">
          <cell r="D12" t="str">
            <v>英镑</v>
          </cell>
        </row>
        <row r="13">
          <cell r="D13" t="str">
            <v>瑞士法郎</v>
          </cell>
        </row>
        <row r="14">
          <cell r="D14" t="str">
            <v>加拿大元</v>
          </cell>
        </row>
        <row r="15">
          <cell r="D15" t="str">
            <v>澳大利亚元</v>
          </cell>
        </row>
        <row r="16">
          <cell r="D16" t="str">
            <v>新加坡元</v>
          </cell>
        </row>
        <row r="17">
          <cell r="D17" t="str">
            <v>丹麦克朗</v>
          </cell>
        </row>
        <row r="18">
          <cell r="D18" t="str">
            <v>挪威克朗</v>
          </cell>
        </row>
        <row r="19">
          <cell r="D19" t="str">
            <v>瑞典克朗</v>
          </cell>
        </row>
        <row r="20">
          <cell r="D20" t="str">
            <v>澳门元</v>
          </cell>
        </row>
        <row r="21">
          <cell r="D21" t="str">
            <v>新西兰元</v>
          </cell>
        </row>
        <row r="22">
          <cell r="D22" t="str">
            <v>韩元</v>
          </cell>
        </row>
        <row r="23">
          <cell r="D23" t="str">
            <v>其他</v>
          </cell>
        </row>
        <row r="25">
          <cell r="D25" t="str">
            <v>人民币</v>
          </cell>
        </row>
        <row r="26">
          <cell r="D26" t="str">
            <v>美元</v>
          </cell>
        </row>
        <row r="27">
          <cell r="D27" t="str">
            <v>港元</v>
          </cell>
        </row>
        <row r="28">
          <cell r="D28" t="str">
            <v>日元</v>
          </cell>
        </row>
        <row r="29">
          <cell r="D29" t="str">
            <v>欧元</v>
          </cell>
        </row>
        <row r="30">
          <cell r="D30" t="str">
            <v>英镑</v>
          </cell>
        </row>
        <row r="31">
          <cell r="D31" t="str">
            <v>瑞士法郎</v>
          </cell>
        </row>
        <row r="32">
          <cell r="D32" t="str">
            <v>加拿大元</v>
          </cell>
        </row>
        <row r="33">
          <cell r="D33" t="str">
            <v>澳大利亚元</v>
          </cell>
        </row>
        <row r="34">
          <cell r="D34" t="str">
            <v>新加坡元</v>
          </cell>
        </row>
        <row r="35">
          <cell r="D35" t="str">
            <v>丹麦克朗</v>
          </cell>
        </row>
        <row r="36">
          <cell r="D36" t="str">
            <v>挪威克朗</v>
          </cell>
        </row>
        <row r="37">
          <cell r="D37" t="str">
            <v>瑞典克朗</v>
          </cell>
        </row>
        <row r="38">
          <cell r="D38" t="str">
            <v>澳门元</v>
          </cell>
        </row>
        <row r="39">
          <cell r="D39" t="str">
            <v>新西兰元</v>
          </cell>
        </row>
        <row r="40">
          <cell r="D40" t="str">
            <v>韩元</v>
          </cell>
        </row>
        <row r="41">
          <cell r="D41" t="str">
            <v>其他</v>
          </cell>
        </row>
        <row r="43">
          <cell r="D43" t="str">
            <v>人民币</v>
          </cell>
        </row>
        <row r="44">
          <cell r="D44" t="str">
            <v>美元</v>
          </cell>
        </row>
        <row r="45">
          <cell r="D45" t="str">
            <v>港元</v>
          </cell>
        </row>
        <row r="46">
          <cell r="D46" t="str">
            <v>日元</v>
          </cell>
        </row>
        <row r="47">
          <cell r="D47" t="str">
            <v>欧元</v>
          </cell>
        </row>
        <row r="48">
          <cell r="D48" t="str">
            <v>英镑</v>
          </cell>
        </row>
        <row r="49">
          <cell r="D49" t="str">
            <v>瑞士法郎</v>
          </cell>
        </row>
        <row r="50">
          <cell r="D50" t="str">
            <v>加拿大元</v>
          </cell>
        </row>
        <row r="51">
          <cell r="D51" t="str">
            <v>澳大利亚元</v>
          </cell>
        </row>
        <row r="52">
          <cell r="D52" t="str">
            <v>新加坡元</v>
          </cell>
        </row>
        <row r="53">
          <cell r="D53" t="str">
            <v>丹麦克朗</v>
          </cell>
        </row>
        <row r="54">
          <cell r="D54" t="str">
            <v>挪威克朗</v>
          </cell>
        </row>
        <row r="55">
          <cell r="D55" t="str">
            <v>瑞典克朗</v>
          </cell>
        </row>
        <row r="56">
          <cell r="D56" t="str">
            <v>澳门元</v>
          </cell>
        </row>
        <row r="57">
          <cell r="D57" t="str">
            <v>新西兰元</v>
          </cell>
        </row>
        <row r="58">
          <cell r="D58" t="str">
            <v>韩元</v>
          </cell>
        </row>
        <row r="59">
          <cell r="D59" t="str">
            <v>其他</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利润表"/>
      <sheetName val="现金流量表"/>
    </sheetNames>
    <sheetDataSet>
      <sheetData sheetId="0">
        <row r="6">
          <cell r="C6">
            <v>2000000</v>
          </cell>
          <cell r="D6">
            <v>1500000</v>
          </cell>
          <cell r="G6">
            <v>0</v>
          </cell>
          <cell r="H6">
            <v>0</v>
          </cell>
        </row>
        <row r="9">
          <cell r="C9">
            <v>4000000</v>
          </cell>
          <cell r="D9">
            <v>15000000</v>
          </cell>
          <cell r="G9">
            <v>3000000</v>
          </cell>
          <cell r="H9">
            <v>598986</v>
          </cell>
        </row>
        <row r="10">
          <cell r="C10">
            <v>0</v>
          </cell>
          <cell r="D10">
            <v>0</v>
          </cell>
          <cell r="G10">
            <v>0</v>
          </cell>
          <cell r="H10">
            <v>310115</v>
          </cell>
        </row>
        <row r="11">
          <cell r="G11">
            <v>2000000</v>
          </cell>
          <cell r="H11">
            <v>3000000</v>
          </cell>
        </row>
        <row r="12">
          <cell r="G12">
            <v>1000000</v>
          </cell>
          <cell r="H12">
            <v>2323451</v>
          </cell>
        </row>
        <row r="13">
          <cell r="C13">
            <v>15187221.5</v>
          </cell>
          <cell r="D13">
            <v>8145888.5</v>
          </cell>
        </row>
        <row r="14">
          <cell r="C14">
            <v>0</v>
          </cell>
          <cell r="D14">
            <v>0</v>
          </cell>
        </row>
        <row r="15">
          <cell r="G15">
            <v>0</v>
          </cell>
          <cell r="H15">
            <v>8283725</v>
          </cell>
        </row>
        <row r="17">
          <cell r="C17">
            <v>0</v>
          </cell>
          <cell r="D17">
            <v>0</v>
          </cell>
        </row>
        <row r="20">
          <cell r="C20">
            <v>0</v>
          </cell>
          <cell r="D20">
            <v>0</v>
          </cell>
        </row>
        <row r="23">
          <cell r="C23">
            <v>4000000</v>
          </cell>
          <cell r="D23">
            <v>4000000</v>
          </cell>
        </row>
        <row r="24">
          <cell r="G24"/>
          <cell r="H24">
            <v>0</v>
          </cell>
        </row>
        <row r="25">
          <cell r="C25">
            <v>4000000</v>
          </cell>
          <cell r="D25">
            <v>2200000</v>
          </cell>
        </row>
        <row r="26">
          <cell r="C26">
            <v>0</v>
          </cell>
          <cell r="D26">
            <v>0</v>
          </cell>
        </row>
        <row r="31">
          <cell r="C31">
            <v>0</v>
          </cell>
          <cell r="D31">
            <v>0</v>
          </cell>
          <cell r="G31">
            <v>10000000</v>
          </cell>
          <cell r="H31">
            <v>10000000</v>
          </cell>
        </row>
        <row r="32">
          <cell r="G32">
            <v>0</v>
          </cell>
          <cell r="H32">
            <v>0</v>
          </cell>
        </row>
        <row r="33">
          <cell r="G33">
            <v>0</v>
          </cell>
          <cell r="H33">
            <v>0</v>
          </cell>
        </row>
        <row r="34">
          <cell r="G34">
            <v>3675631</v>
          </cell>
          <cell r="H34">
            <v>2989870</v>
          </cell>
        </row>
        <row r="35">
          <cell r="G35">
            <v>9511590.5</v>
          </cell>
          <cell r="H35">
            <v>3339741.5</v>
          </cell>
        </row>
      </sheetData>
      <sheetData sheetId="1">
        <row r="5">
          <cell r="C5">
            <v>50000000</v>
          </cell>
          <cell r="D5">
            <v>30000000</v>
          </cell>
        </row>
        <row r="6">
          <cell r="C6">
            <v>30000000</v>
          </cell>
          <cell r="D6">
            <v>20000000</v>
          </cell>
        </row>
        <row r="7">
          <cell r="C7">
            <v>59839</v>
          </cell>
          <cell r="D7">
            <v>54633</v>
          </cell>
        </row>
        <row r="8">
          <cell r="C8">
            <v>2594873</v>
          </cell>
          <cell r="D8">
            <v>500000</v>
          </cell>
        </row>
        <row r="9">
          <cell r="C9">
            <v>8000000</v>
          </cell>
          <cell r="D9">
            <v>6000000</v>
          </cell>
        </row>
        <row r="10">
          <cell r="C10">
            <v>87678</v>
          </cell>
          <cell r="D10">
            <v>23432</v>
          </cell>
        </row>
        <row r="11">
          <cell r="C11">
            <v>0</v>
          </cell>
          <cell r="D11">
            <v>0</v>
          </cell>
        </row>
        <row r="13">
          <cell r="C13">
            <v>0</v>
          </cell>
          <cell r="D13">
            <v>0</v>
          </cell>
        </row>
        <row r="16">
          <cell r="C16">
            <v>0</v>
          </cell>
          <cell r="D16">
            <v>0</v>
          </cell>
        </row>
        <row r="17">
          <cell r="C17">
            <v>0</v>
          </cell>
          <cell r="D17">
            <v>0</v>
          </cell>
        </row>
        <row r="20">
          <cell r="C20">
            <v>2400000</v>
          </cell>
          <cell r="D20">
            <v>600000</v>
          </cell>
        </row>
        <row r="27">
          <cell r="F27">
            <v>685761</v>
          </cell>
          <cell r="G27">
            <v>282193.5</v>
          </cell>
        </row>
        <row r="28">
          <cell r="F28">
            <v>0</v>
          </cell>
          <cell r="G28">
            <v>0</v>
          </cell>
        </row>
        <row r="32">
          <cell r="F32">
            <v>800000</v>
          </cell>
        </row>
      </sheetData>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2"/>
  <sheetViews>
    <sheetView view="pageBreakPreview" zoomScaleNormal="100" zoomScaleSheetLayoutView="100" workbookViewId="0">
      <selection activeCell="F5" sqref="F5"/>
    </sheetView>
  </sheetViews>
  <sheetFormatPr defaultColWidth="9.125" defaultRowHeight="15.75"/>
  <cols>
    <col min="1" max="1" width="40" style="6" customWidth="1"/>
    <col min="2" max="2" width="11.25" style="16" hidden="1" customWidth="1"/>
    <col min="3" max="4" width="17.5" style="16" customWidth="1"/>
    <col min="5" max="5" width="15.125" style="6" bestFit="1" customWidth="1"/>
    <col min="6" max="6" width="16.25" style="87" customWidth="1"/>
    <col min="7" max="7" width="14.375" style="6" bestFit="1" customWidth="1"/>
    <col min="8" max="8" width="15.125" style="6" customWidth="1"/>
    <col min="9" max="16384" width="9.125" style="6"/>
  </cols>
  <sheetData>
    <row r="1" spans="1:7" ht="30" customHeight="1">
      <c r="A1" s="267" t="s">
        <v>620</v>
      </c>
      <c r="B1" s="268"/>
      <c r="C1" s="268"/>
      <c r="D1" s="268"/>
      <c r="E1" s="50" t="s">
        <v>492</v>
      </c>
      <c r="F1" s="79">
        <f>C47-'资产负债表（续）'!C57</f>
        <v>0</v>
      </c>
      <c r="G1" s="79">
        <f>D47-'资产负债表（续）'!D57</f>
        <v>0</v>
      </c>
    </row>
    <row r="2" spans="1:7" ht="17.25" customHeight="1">
      <c r="A2" s="269">
        <v>44196</v>
      </c>
      <c r="B2" s="269"/>
      <c r="C2" s="269"/>
      <c r="D2" s="269"/>
    </row>
    <row r="3" spans="1:7" s="8" customFormat="1" ht="22.5" customHeight="1" thickBot="1">
      <c r="A3" s="105" t="s">
        <v>759</v>
      </c>
      <c r="B3" s="270"/>
      <c r="C3" s="270"/>
      <c r="D3" s="7" t="s">
        <v>214</v>
      </c>
      <c r="F3" s="88"/>
    </row>
    <row r="4" spans="1:7" s="9" customFormat="1" ht="18" customHeight="1">
      <c r="A4" s="207" t="s">
        <v>215</v>
      </c>
      <c r="B4" s="208" t="s">
        <v>216</v>
      </c>
      <c r="C4" s="209" t="s">
        <v>128</v>
      </c>
      <c r="D4" s="210" t="s">
        <v>217</v>
      </c>
      <c r="E4" s="85"/>
      <c r="F4" s="85"/>
    </row>
    <row r="5" spans="1:7" s="12" customFormat="1" ht="18" customHeight="1">
      <c r="A5" s="211" t="s">
        <v>218</v>
      </c>
      <c r="B5" s="10"/>
      <c r="C5" s="10"/>
      <c r="D5" s="212"/>
      <c r="E5" s="86"/>
      <c r="F5" s="86"/>
    </row>
    <row r="6" spans="1:7" s="12" customFormat="1" ht="18" customHeight="1">
      <c r="A6" s="213" t="s">
        <v>219</v>
      </c>
      <c r="B6" s="10"/>
      <c r="C6" s="42">
        <f>'TB-本期'!AC7</f>
        <v>2000000</v>
      </c>
      <c r="D6" s="214">
        <f>'TB-上期'!AC7</f>
        <v>1500000</v>
      </c>
      <c r="E6" s="86"/>
      <c r="F6" s="87"/>
    </row>
    <row r="7" spans="1:7" s="12" customFormat="1" ht="18" hidden="1" customHeight="1">
      <c r="A7" s="213" t="s">
        <v>220</v>
      </c>
      <c r="B7" s="10"/>
      <c r="C7" s="42">
        <f>'TB-本期'!AC8</f>
        <v>0</v>
      </c>
      <c r="D7" s="214">
        <f>'TB-上期'!AC8</f>
        <v>0</v>
      </c>
      <c r="E7" s="86"/>
      <c r="F7" s="86"/>
    </row>
    <row r="8" spans="1:7" s="12" customFormat="1" ht="18" hidden="1" customHeight="1">
      <c r="A8" s="213" t="s">
        <v>221</v>
      </c>
      <c r="B8" s="10"/>
      <c r="C8" s="42">
        <f>'TB-本期'!AC9</f>
        <v>0</v>
      </c>
      <c r="D8" s="214">
        <f>'TB-上期'!AC9</f>
        <v>0</v>
      </c>
      <c r="E8" s="86"/>
      <c r="F8" s="86"/>
    </row>
    <row r="9" spans="1:7" s="12" customFormat="1" ht="18" customHeight="1">
      <c r="A9" s="262" t="s">
        <v>729</v>
      </c>
      <c r="B9" s="10"/>
      <c r="C9" s="42">
        <f>'TB-本期'!AC10</f>
        <v>0</v>
      </c>
      <c r="D9" s="214">
        <f>'TB-上期'!AC10</f>
        <v>0</v>
      </c>
      <c r="E9" s="86"/>
      <c r="F9" s="86"/>
    </row>
    <row r="10" spans="1:7" s="12" customFormat="1" ht="18" customHeight="1">
      <c r="A10" s="213" t="s">
        <v>222</v>
      </c>
      <c r="B10" s="10"/>
      <c r="C10" s="42">
        <f>'TB-本期'!AC11</f>
        <v>0</v>
      </c>
      <c r="D10" s="214">
        <f>'TB-上期'!AC11</f>
        <v>0</v>
      </c>
      <c r="E10" s="86"/>
      <c r="F10" s="86"/>
      <c r="G10" s="41"/>
    </row>
    <row r="11" spans="1:7" s="12" customFormat="1" ht="18" customHeight="1">
      <c r="A11" s="215" t="s">
        <v>501</v>
      </c>
      <c r="B11" s="10"/>
      <c r="C11" s="42">
        <f>'TB-本期'!AC12</f>
        <v>0</v>
      </c>
      <c r="D11" s="214">
        <f>'TB-上期'!AC12</f>
        <v>0</v>
      </c>
      <c r="E11" s="86"/>
      <c r="F11" s="86"/>
      <c r="G11" s="41"/>
    </row>
    <row r="12" spans="1:7" s="12" customFormat="1" ht="18" customHeight="1">
      <c r="A12" s="215" t="s">
        <v>503</v>
      </c>
      <c r="B12" s="10"/>
      <c r="C12" s="42">
        <f>'TB-本期'!AC15</f>
        <v>4000000</v>
      </c>
      <c r="D12" s="214">
        <f>'TB-上期'!AC15</f>
        <v>15000000</v>
      </c>
      <c r="E12" s="86"/>
      <c r="F12" s="87"/>
      <c r="G12" s="41"/>
    </row>
    <row r="13" spans="1:7" s="12" customFormat="1" ht="18" customHeight="1">
      <c r="A13" s="215" t="s">
        <v>730</v>
      </c>
      <c r="B13" s="10"/>
      <c r="C13" s="42">
        <f>'TB-本期'!AC16</f>
        <v>0</v>
      </c>
      <c r="D13" s="214">
        <f>'TB-上期'!AC16</f>
        <v>0</v>
      </c>
      <c r="E13" s="86"/>
      <c r="F13" s="87"/>
      <c r="G13" s="41"/>
    </row>
    <row r="14" spans="1:7" s="12" customFormat="1" ht="18" customHeight="1">
      <c r="A14" s="213" t="s">
        <v>223</v>
      </c>
      <c r="B14" s="10"/>
      <c r="C14" s="42">
        <f>'TB-本期'!AC17</f>
        <v>0</v>
      </c>
      <c r="D14" s="214">
        <f>'TB-上期'!AC17</f>
        <v>0</v>
      </c>
      <c r="E14" s="86"/>
      <c r="F14" s="87"/>
      <c r="G14" s="41"/>
    </row>
    <row r="15" spans="1:7" s="12" customFormat="1" ht="18" hidden="1" customHeight="1">
      <c r="A15" s="213" t="s">
        <v>224</v>
      </c>
      <c r="B15" s="10"/>
      <c r="C15" s="42">
        <f>'TB-本期'!AC18</f>
        <v>0</v>
      </c>
      <c r="D15" s="214">
        <f>'TB-上期'!AC18</f>
        <v>0</v>
      </c>
      <c r="E15" s="86"/>
      <c r="F15" s="161"/>
    </row>
    <row r="16" spans="1:7" s="12" customFormat="1" ht="18" hidden="1" customHeight="1">
      <c r="A16" s="213" t="s">
        <v>225</v>
      </c>
      <c r="B16" s="10"/>
      <c r="C16" s="42">
        <f>'TB-本期'!AC19</f>
        <v>0</v>
      </c>
      <c r="D16" s="214">
        <f>'TB-上期'!AC19</f>
        <v>0</v>
      </c>
      <c r="E16" s="86"/>
      <c r="F16" s="86"/>
    </row>
    <row r="17" spans="1:6" s="12" customFormat="1" ht="18" hidden="1" customHeight="1">
      <c r="A17" s="213" t="s">
        <v>226</v>
      </c>
      <c r="B17" s="10"/>
      <c r="C17" s="42">
        <f>'TB-本期'!AC20</f>
        <v>0</v>
      </c>
      <c r="D17" s="214">
        <f>'TB-上期'!AC20</f>
        <v>0</v>
      </c>
      <c r="E17" s="86"/>
      <c r="F17" s="86"/>
    </row>
    <row r="18" spans="1:6" s="12" customFormat="1" ht="18" customHeight="1">
      <c r="A18" s="213" t="s">
        <v>227</v>
      </c>
      <c r="B18" s="10"/>
      <c r="C18" s="42">
        <f>'TB-本期'!AC23</f>
        <v>15187221.5</v>
      </c>
      <c r="D18" s="214">
        <f>'TB-上期'!AC23</f>
        <v>8145888.5</v>
      </c>
      <c r="E18" s="86"/>
      <c r="F18" s="87"/>
    </row>
    <row r="19" spans="1:6" s="12" customFormat="1" ht="18" hidden="1" customHeight="1">
      <c r="A19" s="213" t="s">
        <v>228</v>
      </c>
      <c r="B19" s="10"/>
      <c r="C19" s="42">
        <f>'TB-本期'!AC24</f>
        <v>0</v>
      </c>
      <c r="D19" s="214">
        <f>'TB-上期'!AC24</f>
        <v>0</v>
      </c>
      <c r="E19" s="86"/>
      <c r="F19" s="86"/>
    </row>
    <row r="20" spans="1:6" s="12" customFormat="1" ht="18" customHeight="1">
      <c r="A20" s="213" t="s">
        <v>229</v>
      </c>
      <c r="B20" s="10"/>
      <c r="C20" s="42">
        <f>'TB-本期'!AC27</f>
        <v>0</v>
      </c>
      <c r="D20" s="214">
        <f>'TB-上期'!AC27</f>
        <v>0</v>
      </c>
      <c r="E20" s="86"/>
      <c r="F20" s="89"/>
    </row>
    <row r="21" spans="1:6" s="12" customFormat="1" ht="18" customHeight="1">
      <c r="A21" s="215" t="s">
        <v>731</v>
      </c>
      <c r="B21" s="10"/>
      <c r="C21" s="42">
        <f>'TB-本期'!AC28</f>
        <v>0</v>
      </c>
      <c r="D21" s="214">
        <f>'TB-上期'!AC28</f>
        <v>0</v>
      </c>
      <c r="E21" s="86"/>
      <c r="F21" s="89"/>
    </row>
    <row r="22" spans="1:6" s="12" customFormat="1" ht="18" customHeight="1">
      <c r="A22" s="213" t="s">
        <v>230</v>
      </c>
      <c r="B22" s="10"/>
      <c r="C22" s="42">
        <f>'TB-本期'!AC29</f>
        <v>0</v>
      </c>
      <c r="D22" s="214">
        <f>'TB-上期'!AC29</f>
        <v>0</v>
      </c>
      <c r="E22" s="86"/>
      <c r="F22" s="86"/>
    </row>
    <row r="23" spans="1:6" s="12" customFormat="1" ht="18" customHeight="1">
      <c r="A23" s="213" t="s">
        <v>231</v>
      </c>
      <c r="B23" s="10"/>
      <c r="C23" s="42">
        <f>'TB-本期'!AC30</f>
        <v>0</v>
      </c>
      <c r="D23" s="214">
        <f>'TB-上期'!AC30</f>
        <v>0</v>
      </c>
      <c r="E23" s="86"/>
      <c r="F23" s="86"/>
    </row>
    <row r="24" spans="1:6" s="12" customFormat="1" ht="18" customHeight="1">
      <c r="A24" s="213" t="s">
        <v>232</v>
      </c>
      <c r="B24" s="10"/>
      <c r="C24" s="42">
        <f>'TB-本期'!AC31</f>
        <v>0</v>
      </c>
      <c r="D24" s="214">
        <f>'TB-上期'!AC31</f>
        <v>0</v>
      </c>
      <c r="E24" s="86"/>
      <c r="F24" s="86"/>
    </row>
    <row r="25" spans="1:6" s="12" customFormat="1" ht="18" customHeight="1">
      <c r="A25" s="216" t="s">
        <v>233</v>
      </c>
      <c r="B25" s="10"/>
      <c r="C25" s="44">
        <f>IF(SUM(C6:C24)=0,"",SUM(C6:C24))</f>
        <v>21187221.5</v>
      </c>
      <c r="D25" s="217">
        <f>IF(SUM(D6:D24)=0,"",SUM(D6:D24))</f>
        <v>24645888.5</v>
      </c>
      <c r="E25" s="86"/>
      <c r="F25" s="89"/>
    </row>
    <row r="26" spans="1:6" s="12" customFormat="1" ht="18" customHeight="1">
      <c r="A26" s="211" t="s">
        <v>234</v>
      </c>
      <c r="B26" s="10"/>
      <c r="C26" s="42"/>
      <c r="D26" s="214"/>
      <c r="E26" s="86"/>
      <c r="F26" s="86"/>
    </row>
    <row r="27" spans="1:6" s="12" customFormat="1" ht="18" hidden="1" customHeight="1">
      <c r="A27" s="213" t="s">
        <v>235</v>
      </c>
      <c r="B27" s="10"/>
      <c r="C27" s="42">
        <f>'TB-本期'!AC34</f>
        <v>0</v>
      </c>
      <c r="D27" s="214">
        <f>'TB-上期'!AC34</f>
        <v>0</v>
      </c>
      <c r="E27" s="86"/>
      <c r="F27" s="86"/>
    </row>
    <row r="28" spans="1:6" s="12" customFormat="1" ht="18" customHeight="1">
      <c r="A28" s="215" t="s">
        <v>732</v>
      </c>
      <c r="B28" s="10"/>
      <c r="C28" s="42">
        <f>'TB-本期'!AC35</f>
        <v>0</v>
      </c>
      <c r="D28" s="214">
        <f>'TB-上期'!AC35</f>
        <v>0</v>
      </c>
      <c r="E28" s="86"/>
      <c r="F28" s="87"/>
    </row>
    <row r="29" spans="1:6" s="12" customFormat="1" ht="18" customHeight="1">
      <c r="A29" s="215" t="s">
        <v>733</v>
      </c>
      <c r="B29" s="10"/>
      <c r="C29" s="42">
        <f>'TB-本期'!AC36</f>
        <v>0</v>
      </c>
      <c r="D29" s="214">
        <f>'TB-上期'!AC36</f>
        <v>0</v>
      </c>
      <c r="E29" s="86"/>
      <c r="F29" s="86"/>
    </row>
    <row r="30" spans="1:6" s="12" customFormat="1" ht="18" customHeight="1">
      <c r="A30" s="213" t="s">
        <v>236</v>
      </c>
      <c r="B30" s="10"/>
      <c r="C30" s="42">
        <f>'TB-本期'!AC37</f>
        <v>0</v>
      </c>
      <c r="D30" s="214">
        <f>'TB-上期'!AC37</f>
        <v>0</v>
      </c>
      <c r="E30" s="86"/>
      <c r="F30" s="86"/>
    </row>
    <row r="31" spans="1:6" s="12" customFormat="1" ht="18" customHeight="1">
      <c r="A31" s="213" t="s">
        <v>237</v>
      </c>
      <c r="B31" s="10"/>
      <c r="C31" s="42">
        <f>'TB-本期'!AC40</f>
        <v>4000000</v>
      </c>
      <c r="D31" s="214">
        <f>'TB-上期'!AC40</f>
        <v>4000000</v>
      </c>
      <c r="E31" s="86"/>
      <c r="F31" s="87"/>
    </row>
    <row r="32" spans="1:6" s="12" customFormat="1" ht="18" customHeight="1">
      <c r="A32" s="215" t="s">
        <v>734</v>
      </c>
      <c r="B32" s="10"/>
      <c r="C32" s="42">
        <f>'TB-本期'!AC41</f>
        <v>0</v>
      </c>
      <c r="D32" s="214">
        <f>'TB-上期'!AC41</f>
        <v>0</v>
      </c>
      <c r="E32" s="86"/>
      <c r="F32" s="87"/>
    </row>
    <row r="33" spans="1:6" s="12" customFormat="1" ht="18" customHeight="1">
      <c r="A33" s="215" t="s">
        <v>735</v>
      </c>
      <c r="B33" s="10"/>
      <c r="C33" s="42">
        <f>'TB-本期'!AC42</f>
        <v>0</v>
      </c>
      <c r="D33" s="214">
        <f>'TB-上期'!AC42</f>
        <v>0</v>
      </c>
      <c r="E33" s="86"/>
      <c r="F33" s="87"/>
    </row>
    <row r="34" spans="1:6" s="12" customFormat="1" ht="18" customHeight="1">
      <c r="A34" s="213" t="s">
        <v>238</v>
      </c>
      <c r="B34" s="10"/>
      <c r="C34" s="42">
        <f>'TB-本期'!AC46</f>
        <v>0</v>
      </c>
      <c r="D34" s="214">
        <f>'TB-上期'!AC46</f>
        <v>0</v>
      </c>
      <c r="E34" s="86"/>
      <c r="F34" s="86"/>
    </row>
    <row r="35" spans="1:6" s="12" customFormat="1" ht="18" customHeight="1">
      <c r="A35" s="213" t="s">
        <v>239</v>
      </c>
      <c r="B35" s="10"/>
      <c r="C35" s="42">
        <f>'TB-本期'!AC50</f>
        <v>4000000</v>
      </c>
      <c r="D35" s="214">
        <f>'TB-上期'!AC50</f>
        <v>2200000</v>
      </c>
      <c r="E35" s="86"/>
      <c r="F35" s="87"/>
    </row>
    <row r="36" spans="1:6" s="12" customFormat="1" ht="18" customHeight="1">
      <c r="A36" s="213" t="s">
        <v>240</v>
      </c>
      <c r="B36" s="10"/>
      <c r="C36" s="42">
        <f>'TB-本期'!AC53</f>
        <v>0</v>
      </c>
      <c r="D36" s="214">
        <f>'TB-上期'!AC53</f>
        <v>0</v>
      </c>
      <c r="E36" s="86"/>
      <c r="F36" s="86"/>
    </row>
    <row r="37" spans="1:6" s="12" customFormat="1" ht="18" customHeight="1">
      <c r="A37" s="213" t="s">
        <v>241</v>
      </c>
      <c r="B37" s="10"/>
      <c r="C37" s="42">
        <f>'TB-本期'!AC54</f>
        <v>0</v>
      </c>
      <c r="D37" s="214">
        <f>'TB-上期'!AC54</f>
        <v>0</v>
      </c>
      <c r="E37" s="86"/>
      <c r="F37" s="86"/>
    </row>
    <row r="38" spans="1:6" s="12" customFormat="1" ht="18" customHeight="1">
      <c r="A38" s="213" t="s">
        <v>242</v>
      </c>
      <c r="B38" s="10"/>
      <c r="C38" s="42">
        <f>'TB-本期'!AC55</f>
        <v>0</v>
      </c>
      <c r="D38" s="214">
        <f>'TB-上期'!AC55</f>
        <v>0</v>
      </c>
      <c r="E38" s="86"/>
      <c r="F38" s="86"/>
    </row>
    <row r="39" spans="1:6" s="12" customFormat="1" ht="18" customHeight="1">
      <c r="A39" s="215" t="s">
        <v>736</v>
      </c>
      <c r="B39" s="10"/>
      <c r="C39" s="42">
        <f>'TB-本期'!AC56</f>
        <v>0</v>
      </c>
      <c r="D39" s="214">
        <f>'TB-上期'!AC56</f>
        <v>0</v>
      </c>
      <c r="E39" s="86"/>
      <c r="F39" s="86"/>
    </row>
    <row r="40" spans="1:6" s="12" customFormat="1" ht="18" customHeight="1">
      <c r="A40" s="213" t="s">
        <v>243</v>
      </c>
      <c r="B40" s="10"/>
      <c r="C40" s="42">
        <f>'TB-本期'!AC60</f>
        <v>0</v>
      </c>
      <c r="D40" s="214">
        <f>'TB-上期'!AC60</f>
        <v>0</v>
      </c>
      <c r="E40" s="86"/>
      <c r="F40" s="87"/>
    </row>
    <row r="41" spans="1:6" s="12" customFormat="1" ht="18" customHeight="1">
      <c r="A41" s="213" t="s">
        <v>244</v>
      </c>
      <c r="B41" s="10"/>
      <c r="C41" s="42">
        <f>'TB-本期'!AC61</f>
        <v>0</v>
      </c>
      <c r="D41" s="214">
        <f>'TB-上期'!AC61</f>
        <v>0</v>
      </c>
      <c r="E41" s="86"/>
      <c r="F41" s="86"/>
    </row>
    <row r="42" spans="1:6" s="12" customFormat="1" ht="18" customHeight="1">
      <c r="A42" s="213" t="s">
        <v>245</v>
      </c>
      <c r="B42" s="10"/>
      <c r="C42" s="42">
        <f>'TB-本期'!AC64</f>
        <v>0</v>
      </c>
      <c r="D42" s="214">
        <f>'TB-上期'!AC64</f>
        <v>0</v>
      </c>
      <c r="E42" s="86"/>
      <c r="F42" s="86"/>
    </row>
    <row r="43" spans="1:6" s="12" customFormat="1" ht="18" customHeight="1">
      <c r="A43" s="213" t="s">
        <v>246</v>
      </c>
      <c r="B43" s="10"/>
      <c r="C43" s="42">
        <f>'TB-本期'!AC65</f>
        <v>0</v>
      </c>
      <c r="D43" s="214">
        <f>'TB-上期'!AC65</f>
        <v>0</v>
      </c>
      <c r="E43" s="86"/>
      <c r="F43" s="86"/>
    </row>
    <row r="44" spans="1:6" s="12" customFormat="1" ht="18" customHeight="1">
      <c r="A44" s="213" t="s">
        <v>247</v>
      </c>
      <c r="B44" s="10"/>
      <c r="C44" s="42">
        <f>'TB-本期'!AC66</f>
        <v>0</v>
      </c>
      <c r="D44" s="214">
        <f>'TB-上期'!AC66</f>
        <v>0</v>
      </c>
      <c r="E44" s="86"/>
      <c r="F44" s="86"/>
    </row>
    <row r="45" spans="1:6" s="12" customFormat="1" ht="18" customHeight="1">
      <c r="A45" s="213" t="s">
        <v>248</v>
      </c>
      <c r="B45" s="10"/>
      <c r="C45" s="42">
        <f>'TB-本期'!AC67</f>
        <v>0</v>
      </c>
      <c r="D45" s="214">
        <f>'TB-上期'!AC67</f>
        <v>0</v>
      </c>
      <c r="E45" s="86"/>
      <c r="F45" s="86"/>
    </row>
    <row r="46" spans="1:6" s="12" customFormat="1" ht="18" customHeight="1">
      <c r="A46" s="216" t="s">
        <v>249</v>
      </c>
      <c r="B46" s="10"/>
      <c r="C46" s="43">
        <f>IF(SUM(C27:C45)&lt;&gt;0,SUM(C27:C45),"")</f>
        <v>8000000</v>
      </c>
      <c r="D46" s="218">
        <f>IF(SUM(D27:D45)&lt;&gt;0,SUM(D27:D45),"")</f>
        <v>6200000</v>
      </c>
      <c r="E46" s="86"/>
      <c r="F46" s="89"/>
    </row>
    <row r="47" spans="1:6" s="12" customFormat="1" ht="18" customHeight="1" thickBot="1">
      <c r="A47" s="219" t="s">
        <v>250</v>
      </c>
      <c r="B47" s="220" t="s">
        <v>251</v>
      </c>
      <c r="C47" s="221">
        <f>SUM(C46,C25)</f>
        <v>29187221.5</v>
      </c>
      <c r="D47" s="222">
        <f>SUM(D46,D25)</f>
        <v>30845888.5</v>
      </c>
      <c r="E47" s="86"/>
      <c r="F47" s="89"/>
    </row>
    <row r="48" spans="1:6" s="12" customFormat="1" ht="22.5" customHeight="1">
      <c r="A48" s="13" t="s">
        <v>252</v>
      </c>
      <c r="B48" s="14"/>
      <c r="C48" s="15"/>
      <c r="D48" s="15"/>
      <c r="E48" s="86"/>
      <c r="F48" s="86"/>
    </row>
    <row r="50" spans="3:3">
      <c r="C50" s="84"/>
    </row>
    <row r="51" spans="3:3">
      <c r="C51" s="84"/>
    </row>
    <row r="52" spans="3:3">
      <c r="C52" s="84"/>
    </row>
  </sheetData>
  <sheetProtection formatColumns="0" formatRows="0"/>
  <mergeCells count="3">
    <mergeCell ref="A1:D1"/>
    <mergeCell ref="A2:D2"/>
    <mergeCell ref="B3:C3"/>
  </mergeCells>
  <phoneticPr fontId="1" type="noConversion"/>
  <printOptions horizontalCentered="1"/>
  <pageMargins left="0.70866141732283472" right="0.70866141732283472" top="0.74803149606299213" bottom="0.74803149606299213" header="0.31496062992125984" footer="0.31496062992125984"/>
  <pageSetup paperSize="9" firstPageNumber="3" orientation="portrait" useFirstPageNumber="1" r:id="rId1"/>
  <headerFooter>
    <oddFooter>&amp;C3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64"/>
  <sheetViews>
    <sheetView view="pageBreakPreview" zoomScaleNormal="90" zoomScaleSheetLayoutView="100" workbookViewId="0">
      <selection activeCell="C6" sqref="C6"/>
    </sheetView>
  </sheetViews>
  <sheetFormatPr defaultColWidth="9.125" defaultRowHeight="18" customHeight="1"/>
  <cols>
    <col min="1" max="1" width="40" style="6" customWidth="1"/>
    <col min="2" max="2" width="11.25" style="16" hidden="1" customWidth="1"/>
    <col min="3" max="4" width="17.5" style="16" customWidth="1"/>
    <col min="5" max="5" width="16.125" style="87" bestFit="1" customWidth="1"/>
    <col min="6" max="6" width="17.375" style="87" customWidth="1"/>
    <col min="7" max="7" width="12.75" style="6" bestFit="1" customWidth="1"/>
    <col min="8" max="8" width="15.125" style="6" bestFit="1" customWidth="1"/>
    <col min="9" max="256" width="9.125" style="6"/>
    <col min="257" max="257" width="40" style="6" customWidth="1"/>
    <col min="258" max="258" width="11.25" style="6" customWidth="1"/>
    <col min="259" max="260" width="17.5" style="6" customWidth="1"/>
    <col min="261" max="512" width="9.125" style="6"/>
    <col min="513" max="513" width="40" style="6" customWidth="1"/>
    <col min="514" max="514" width="11.25" style="6" customWidth="1"/>
    <col min="515" max="516" width="17.5" style="6" customWidth="1"/>
    <col min="517" max="768" width="9.125" style="6"/>
    <col min="769" max="769" width="40" style="6" customWidth="1"/>
    <col min="770" max="770" width="11.25" style="6" customWidth="1"/>
    <col min="771" max="772" width="17.5" style="6" customWidth="1"/>
    <col min="773" max="1024" width="9.125" style="6"/>
    <col min="1025" max="1025" width="40" style="6" customWidth="1"/>
    <col min="1026" max="1026" width="11.25" style="6" customWidth="1"/>
    <col min="1027" max="1028" width="17.5" style="6" customWidth="1"/>
    <col min="1029" max="1280" width="9.125" style="6"/>
    <col min="1281" max="1281" width="40" style="6" customWidth="1"/>
    <col min="1282" max="1282" width="11.25" style="6" customWidth="1"/>
    <col min="1283" max="1284" width="17.5" style="6" customWidth="1"/>
    <col min="1285" max="1536" width="9.125" style="6"/>
    <col min="1537" max="1537" width="40" style="6" customWidth="1"/>
    <col min="1538" max="1538" width="11.25" style="6" customWidth="1"/>
    <col min="1539" max="1540" width="17.5" style="6" customWidth="1"/>
    <col min="1541" max="1792" width="9.125" style="6"/>
    <col min="1793" max="1793" width="40" style="6" customWidth="1"/>
    <col min="1794" max="1794" width="11.25" style="6" customWidth="1"/>
    <col min="1795" max="1796" width="17.5" style="6" customWidth="1"/>
    <col min="1797" max="2048" width="9.125" style="6"/>
    <col min="2049" max="2049" width="40" style="6" customWidth="1"/>
    <col min="2050" max="2050" width="11.25" style="6" customWidth="1"/>
    <col min="2051" max="2052" width="17.5" style="6" customWidth="1"/>
    <col min="2053" max="2304" width="9.125" style="6"/>
    <col min="2305" max="2305" width="40" style="6" customWidth="1"/>
    <col min="2306" max="2306" width="11.25" style="6" customWidth="1"/>
    <col min="2307" max="2308" width="17.5" style="6" customWidth="1"/>
    <col min="2309" max="2560" width="9.125" style="6"/>
    <col min="2561" max="2561" width="40" style="6" customWidth="1"/>
    <col min="2562" max="2562" width="11.25" style="6" customWidth="1"/>
    <col min="2563" max="2564" width="17.5" style="6" customWidth="1"/>
    <col min="2565" max="2816" width="9.125" style="6"/>
    <col min="2817" max="2817" width="40" style="6" customWidth="1"/>
    <col min="2818" max="2818" width="11.25" style="6" customWidth="1"/>
    <col min="2819" max="2820" width="17.5" style="6" customWidth="1"/>
    <col min="2821" max="3072" width="9.125" style="6"/>
    <col min="3073" max="3073" width="40" style="6" customWidth="1"/>
    <col min="3074" max="3074" width="11.25" style="6" customWidth="1"/>
    <col min="3075" max="3076" width="17.5" style="6" customWidth="1"/>
    <col min="3077" max="3328" width="9.125" style="6"/>
    <col min="3329" max="3329" width="40" style="6" customWidth="1"/>
    <col min="3330" max="3330" width="11.25" style="6" customWidth="1"/>
    <col min="3331" max="3332" width="17.5" style="6" customWidth="1"/>
    <col min="3333" max="3584" width="9.125" style="6"/>
    <col min="3585" max="3585" width="40" style="6" customWidth="1"/>
    <col min="3586" max="3586" width="11.25" style="6" customWidth="1"/>
    <col min="3587" max="3588" width="17.5" style="6" customWidth="1"/>
    <col min="3589" max="3840" width="9.125" style="6"/>
    <col min="3841" max="3841" width="40" style="6" customWidth="1"/>
    <col min="3842" max="3842" width="11.25" style="6" customWidth="1"/>
    <col min="3843" max="3844" width="17.5" style="6" customWidth="1"/>
    <col min="3845" max="4096" width="9.125" style="6"/>
    <col min="4097" max="4097" width="40" style="6" customWidth="1"/>
    <col min="4098" max="4098" width="11.25" style="6" customWidth="1"/>
    <col min="4099" max="4100" width="17.5" style="6" customWidth="1"/>
    <col min="4101" max="4352" width="9.125" style="6"/>
    <col min="4353" max="4353" width="40" style="6" customWidth="1"/>
    <col min="4354" max="4354" width="11.25" style="6" customWidth="1"/>
    <col min="4355" max="4356" width="17.5" style="6" customWidth="1"/>
    <col min="4357" max="4608" width="9.125" style="6"/>
    <col min="4609" max="4609" width="40" style="6" customWidth="1"/>
    <col min="4610" max="4610" width="11.25" style="6" customWidth="1"/>
    <col min="4611" max="4612" width="17.5" style="6" customWidth="1"/>
    <col min="4613" max="4864" width="9.125" style="6"/>
    <col min="4865" max="4865" width="40" style="6" customWidth="1"/>
    <col min="4866" max="4866" width="11.25" style="6" customWidth="1"/>
    <col min="4867" max="4868" width="17.5" style="6" customWidth="1"/>
    <col min="4869" max="5120" width="9.125" style="6"/>
    <col min="5121" max="5121" width="40" style="6" customWidth="1"/>
    <col min="5122" max="5122" width="11.25" style="6" customWidth="1"/>
    <col min="5123" max="5124" width="17.5" style="6" customWidth="1"/>
    <col min="5125" max="5376" width="9.125" style="6"/>
    <col min="5377" max="5377" width="40" style="6" customWidth="1"/>
    <col min="5378" max="5378" width="11.25" style="6" customWidth="1"/>
    <col min="5379" max="5380" width="17.5" style="6" customWidth="1"/>
    <col min="5381" max="5632" width="9.125" style="6"/>
    <col min="5633" max="5633" width="40" style="6" customWidth="1"/>
    <col min="5634" max="5634" width="11.25" style="6" customWidth="1"/>
    <col min="5635" max="5636" width="17.5" style="6" customWidth="1"/>
    <col min="5637" max="5888" width="9.125" style="6"/>
    <col min="5889" max="5889" width="40" style="6" customWidth="1"/>
    <col min="5890" max="5890" width="11.25" style="6" customWidth="1"/>
    <col min="5891" max="5892" width="17.5" style="6" customWidth="1"/>
    <col min="5893" max="6144" width="9.125" style="6"/>
    <col min="6145" max="6145" width="40" style="6" customWidth="1"/>
    <col min="6146" max="6146" width="11.25" style="6" customWidth="1"/>
    <col min="6147" max="6148" width="17.5" style="6" customWidth="1"/>
    <col min="6149" max="6400" width="9.125" style="6"/>
    <col min="6401" max="6401" width="40" style="6" customWidth="1"/>
    <col min="6402" max="6402" width="11.25" style="6" customWidth="1"/>
    <col min="6403" max="6404" width="17.5" style="6" customWidth="1"/>
    <col min="6405" max="6656" width="9.125" style="6"/>
    <col min="6657" max="6657" width="40" style="6" customWidth="1"/>
    <col min="6658" max="6658" width="11.25" style="6" customWidth="1"/>
    <col min="6659" max="6660" width="17.5" style="6" customWidth="1"/>
    <col min="6661" max="6912" width="9.125" style="6"/>
    <col min="6913" max="6913" width="40" style="6" customWidth="1"/>
    <col min="6914" max="6914" width="11.25" style="6" customWidth="1"/>
    <col min="6915" max="6916" width="17.5" style="6" customWidth="1"/>
    <col min="6917" max="7168" width="9.125" style="6"/>
    <col min="7169" max="7169" width="40" style="6" customWidth="1"/>
    <col min="7170" max="7170" width="11.25" style="6" customWidth="1"/>
    <col min="7171" max="7172" width="17.5" style="6" customWidth="1"/>
    <col min="7173" max="7424" width="9.125" style="6"/>
    <col min="7425" max="7425" width="40" style="6" customWidth="1"/>
    <col min="7426" max="7426" width="11.25" style="6" customWidth="1"/>
    <col min="7427" max="7428" width="17.5" style="6" customWidth="1"/>
    <col min="7429" max="7680" width="9.125" style="6"/>
    <col min="7681" max="7681" width="40" style="6" customWidth="1"/>
    <col min="7682" max="7682" width="11.25" style="6" customWidth="1"/>
    <col min="7683" max="7684" width="17.5" style="6" customWidth="1"/>
    <col min="7685" max="7936" width="9.125" style="6"/>
    <col min="7937" max="7937" width="40" style="6" customWidth="1"/>
    <col min="7938" max="7938" width="11.25" style="6" customWidth="1"/>
    <col min="7939" max="7940" width="17.5" style="6" customWidth="1"/>
    <col min="7941" max="8192" width="9.125" style="6"/>
    <col min="8193" max="8193" width="40" style="6" customWidth="1"/>
    <col min="8194" max="8194" width="11.25" style="6" customWidth="1"/>
    <col min="8195" max="8196" width="17.5" style="6" customWidth="1"/>
    <col min="8197" max="8448" width="9.125" style="6"/>
    <col min="8449" max="8449" width="40" style="6" customWidth="1"/>
    <col min="8450" max="8450" width="11.25" style="6" customWidth="1"/>
    <col min="8451" max="8452" width="17.5" style="6" customWidth="1"/>
    <col min="8453" max="8704" width="9.125" style="6"/>
    <col min="8705" max="8705" width="40" style="6" customWidth="1"/>
    <col min="8706" max="8706" width="11.25" style="6" customWidth="1"/>
    <col min="8707" max="8708" width="17.5" style="6" customWidth="1"/>
    <col min="8709" max="8960" width="9.125" style="6"/>
    <col min="8961" max="8961" width="40" style="6" customWidth="1"/>
    <col min="8962" max="8962" width="11.25" style="6" customWidth="1"/>
    <col min="8963" max="8964" width="17.5" style="6" customWidth="1"/>
    <col min="8965" max="9216" width="9.125" style="6"/>
    <col min="9217" max="9217" width="40" style="6" customWidth="1"/>
    <col min="9218" max="9218" width="11.25" style="6" customWidth="1"/>
    <col min="9219" max="9220" width="17.5" style="6" customWidth="1"/>
    <col min="9221" max="9472" width="9.125" style="6"/>
    <col min="9473" max="9473" width="40" style="6" customWidth="1"/>
    <col min="9474" max="9474" width="11.25" style="6" customWidth="1"/>
    <col min="9475" max="9476" width="17.5" style="6" customWidth="1"/>
    <col min="9477" max="9728" width="9.125" style="6"/>
    <col min="9729" max="9729" width="40" style="6" customWidth="1"/>
    <col min="9730" max="9730" width="11.25" style="6" customWidth="1"/>
    <col min="9731" max="9732" width="17.5" style="6" customWidth="1"/>
    <col min="9733" max="9984" width="9.125" style="6"/>
    <col min="9985" max="9985" width="40" style="6" customWidth="1"/>
    <col min="9986" max="9986" width="11.25" style="6" customWidth="1"/>
    <col min="9987" max="9988" width="17.5" style="6" customWidth="1"/>
    <col min="9989" max="10240" width="9.125" style="6"/>
    <col min="10241" max="10241" width="40" style="6" customWidth="1"/>
    <col min="10242" max="10242" width="11.25" style="6" customWidth="1"/>
    <col min="10243" max="10244" width="17.5" style="6" customWidth="1"/>
    <col min="10245" max="10496" width="9.125" style="6"/>
    <col min="10497" max="10497" width="40" style="6" customWidth="1"/>
    <col min="10498" max="10498" width="11.25" style="6" customWidth="1"/>
    <col min="10499" max="10500" width="17.5" style="6" customWidth="1"/>
    <col min="10501" max="10752" width="9.125" style="6"/>
    <col min="10753" max="10753" width="40" style="6" customWidth="1"/>
    <col min="10754" max="10754" width="11.25" style="6" customWidth="1"/>
    <col min="10755" max="10756" width="17.5" style="6" customWidth="1"/>
    <col min="10757" max="11008" width="9.125" style="6"/>
    <col min="11009" max="11009" width="40" style="6" customWidth="1"/>
    <col min="11010" max="11010" width="11.25" style="6" customWidth="1"/>
    <col min="11011" max="11012" width="17.5" style="6" customWidth="1"/>
    <col min="11013" max="11264" width="9.125" style="6"/>
    <col min="11265" max="11265" width="40" style="6" customWidth="1"/>
    <col min="11266" max="11266" width="11.25" style="6" customWidth="1"/>
    <col min="11267" max="11268" width="17.5" style="6" customWidth="1"/>
    <col min="11269" max="11520" width="9.125" style="6"/>
    <col min="11521" max="11521" width="40" style="6" customWidth="1"/>
    <col min="11522" max="11522" width="11.25" style="6" customWidth="1"/>
    <col min="11523" max="11524" width="17.5" style="6" customWidth="1"/>
    <col min="11525" max="11776" width="9.125" style="6"/>
    <col min="11777" max="11777" width="40" style="6" customWidth="1"/>
    <col min="11778" max="11778" width="11.25" style="6" customWidth="1"/>
    <col min="11779" max="11780" width="17.5" style="6" customWidth="1"/>
    <col min="11781" max="12032" width="9.125" style="6"/>
    <col min="12033" max="12033" width="40" style="6" customWidth="1"/>
    <col min="12034" max="12034" width="11.25" style="6" customWidth="1"/>
    <col min="12035" max="12036" width="17.5" style="6" customWidth="1"/>
    <col min="12037" max="12288" width="9.125" style="6"/>
    <col min="12289" max="12289" width="40" style="6" customWidth="1"/>
    <col min="12290" max="12290" width="11.25" style="6" customWidth="1"/>
    <col min="12291" max="12292" width="17.5" style="6" customWidth="1"/>
    <col min="12293" max="12544" width="9.125" style="6"/>
    <col min="12545" max="12545" width="40" style="6" customWidth="1"/>
    <col min="12546" max="12546" width="11.25" style="6" customWidth="1"/>
    <col min="12547" max="12548" width="17.5" style="6" customWidth="1"/>
    <col min="12549" max="12800" width="9.125" style="6"/>
    <col min="12801" max="12801" width="40" style="6" customWidth="1"/>
    <col min="12802" max="12802" width="11.25" style="6" customWidth="1"/>
    <col min="12803" max="12804" width="17.5" style="6" customWidth="1"/>
    <col min="12805" max="13056" width="9.125" style="6"/>
    <col min="13057" max="13057" width="40" style="6" customWidth="1"/>
    <col min="13058" max="13058" width="11.25" style="6" customWidth="1"/>
    <col min="13059" max="13060" width="17.5" style="6" customWidth="1"/>
    <col min="13061" max="13312" width="9.125" style="6"/>
    <col min="13313" max="13313" width="40" style="6" customWidth="1"/>
    <col min="13314" max="13314" width="11.25" style="6" customWidth="1"/>
    <col min="13315" max="13316" width="17.5" style="6" customWidth="1"/>
    <col min="13317" max="13568" width="9.125" style="6"/>
    <col min="13569" max="13569" width="40" style="6" customWidth="1"/>
    <col min="13570" max="13570" width="11.25" style="6" customWidth="1"/>
    <col min="13571" max="13572" width="17.5" style="6" customWidth="1"/>
    <col min="13573" max="13824" width="9.125" style="6"/>
    <col min="13825" max="13825" width="40" style="6" customWidth="1"/>
    <col min="13826" max="13826" width="11.25" style="6" customWidth="1"/>
    <col min="13827" max="13828" width="17.5" style="6" customWidth="1"/>
    <col min="13829" max="14080" width="9.125" style="6"/>
    <col min="14081" max="14081" width="40" style="6" customWidth="1"/>
    <col min="14082" max="14082" width="11.25" style="6" customWidth="1"/>
    <col min="14083" max="14084" width="17.5" style="6" customWidth="1"/>
    <col min="14085" max="14336" width="9.125" style="6"/>
    <col min="14337" max="14337" width="40" style="6" customWidth="1"/>
    <col min="14338" max="14338" width="11.25" style="6" customWidth="1"/>
    <col min="14339" max="14340" width="17.5" style="6" customWidth="1"/>
    <col min="14341" max="14592" width="9.125" style="6"/>
    <col min="14593" max="14593" width="40" style="6" customWidth="1"/>
    <col min="14594" max="14594" width="11.25" style="6" customWidth="1"/>
    <col min="14595" max="14596" width="17.5" style="6" customWidth="1"/>
    <col min="14597" max="14848" width="9.125" style="6"/>
    <col min="14849" max="14849" width="40" style="6" customWidth="1"/>
    <col min="14850" max="14850" width="11.25" style="6" customWidth="1"/>
    <col min="14851" max="14852" width="17.5" style="6" customWidth="1"/>
    <col min="14853" max="15104" width="9.125" style="6"/>
    <col min="15105" max="15105" width="40" style="6" customWidth="1"/>
    <col min="15106" max="15106" width="11.25" style="6" customWidth="1"/>
    <col min="15107" max="15108" width="17.5" style="6" customWidth="1"/>
    <col min="15109" max="15360" width="9.125" style="6"/>
    <col min="15361" max="15361" width="40" style="6" customWidth="1"/>
    <col min="15362" max="15362" width="11.25" style="6" customWidth="1"/>
    <col min="15363" max="15364" width="17.5" style="6" customWidth="1"/>
    <col min="15365" max="15616" width="9.125" style="6"/>
    <col min="15617" max="15617" width="40" style="6" customWidth="1"/>
    <col min="15618" max="15618" width="11.25" style="6" customWidth="1"/>
    <col min="15619" max="15620" width="17.5" style="6" customWidth="1"/>
    <col min="15621" max="15872" width="9.125" style="6"/>
    <col min="15873" max="15873" width="40" style="6" customWidth="1"/>
    <col min="15874" max="15874" width="11.25" style="6" customWidth="1"/>
    <col min="15875" max="15876" width="17.5" style="6" customWidth="1"/>
    <col min="15877" max="16128" width="9.125" style="6"/>
    <col min="16129" max="16129" width="40" style="6" customWidth="1"/>
    <col min="16130" max="16130" width="11.25" style="6" customWidth="1"/>
    <col min="16131" max="16132" width="17.5" style="6" customWidth="1"/>
    <col min="16133" max="16384" width="9.125" style="6"/>
  </cols>
  <sheetData>
    <row r="1" spans="1:8" ht="30" customHeight="1">
      <c r="A1" s="267" t="s">
        <v>619</v>
      </c>
      <c r="B1" s="268"/>
      <c r="C1" s="268"/>
      <c r="D1" s="268"/>
    </row>
    <row r="2" spans="1:8" ht="16.5" customHeight="1">
      <c r="A2" s="269">
        <f>资产负债表!A2</f>
        <v>44196</v>
      </c>
      <c r="B2" s="269"/>
      <c r="C2" s="269"/>
      <c r="D2" s="269"/>
    </row>
    <row r="3" spans="1:8" s="8" customFormat="1" ht="19.5" customHeight="1" thickBot="1">
      <c r="A3" s="17" t="str">
        <f>资产负债表!A3</f>
        <v>编制单位：</v>
      </c>
      <c r="B3" s="271"/>
      <c r="C3" s="271"/>
      <c r="D3" s="18" t="s">
        <v>253</v>
      </c>
      <c r="E3" s="88"/>
      <c r="F3" s="88"/>
    </row>
    <row r="4" spans="1:8" s="9" customFormat="1" ht="16.5" customHeight="1">
      <c r="A4" s="223" t="s">
        <v>254</v>
      </c>
      <c r="B4" s="208" t="s">
        <v>126</v>
      </c>
      <c r="C4" s="209" t="s">
        <v>128</v>
      </c>
      <c r="D4" s="210" t="s">
        <v>217</v>
      </c>
      <c r="E4" s="85"/>
      <c r="F4" s="85"/>
    </row>
    <row r="5" spans="1:8" s="12" customFormat="1" ht="16.5" customHeight="1">
      <c r="A5" s="224" t="s">
        <v>255</v>
      </c>
      <c r="B5" s="10"/>
      <c r="C5" s="10"/>
      <c r="D5" s="212"/>
      <c r="E5" s="86"/>
      <c r="F5" s="86"/>
    </row>
    <row r="6" spans="1:8" s="12" customFormat="1" ht="16.5" customHeight="1">
      <c r="A6" s="225" t="s">
        <v>256</v>
      </c>
      <c r="B6" s="10"/>
      <c r="C6" s="42">
        <f>'TB-本期'!AC71</f>
        <v>0</v>
      </c>
      <c r="D6" s="214">
        <f>'TB-上期'!AC71</f>
        <v>0</v>
      </c>
      <c r="E6" s="86"/>
      <c r="F6" s="89"/>
      <c r="H6" s="86"/>
    </row>
    <row r="7" spans="1:8" s="12" customFormat="1" ht="16.5" hidden="1" customHeight="1">
      <c r="A7" s="225" t="s">
        <v>257</v>
      </c>
      <c r="B7" s="10"/>
      <c r="C7" s="42">
        <f>'TB-本期'!AC72</f>
        <v>0</v>
      </c>
      <c r="D7" s="214">
        <f>'TB-上期'!AC72</f>
        <v>0</v>
      </c>
      <c r="E7" s="86"/>
      <c r="F7" s="86"/>
      <c r="H7" s="86"/>
    </row>
    <row r="8" spans="1:8" s="12" customFormat="1" ht="16.5" hidden="1" customHeight="1">
      <c r="A8" s="225" t="s">
        <v>259</v>
      </c>
      <c r="B8" s="10"/>
      <c r="C8" s="42">
        <f>'TB-本期'!AC73</f>
        <v>0</v>
      </c>
      <c r="D8" s="214">
        <f>'TB-上期'!AC73</f>
        <v>0</v>
      </c>
      <c r="E8" s="86"/>
      <c r="F8" s="86"/>
      <c r="H8" s="86"/>
    </row>
    <row r="9" spans="1:8" s="12" customFormat="1" ht="16.5" customHeight="1">
      <c r="A9" s="226" t="s">
        <v>737</v>
      </c>
      <c r="B9" s="10"/>
      <c r="C9" s="42">
        <f>'TB-本期'!AC74</f>
        <v>0</v>
      </c>
      <c r="D9" s="214">
        <f>'TB-上期'!AC74</f>
        <v>0</v>
      </c>
      <c r="E9" s="86"/>
      <c r="F9" s="86"/>
      <c r="H9" s="86"/>
    </row>
    <row r="10" spans="1:8" s="12" customFormat="1" ht="16.5" customHeight="1">
      <c r="A10" s="225" t="s">
        <v>260</v>
      </c>
      <c r="B10" s="10"/>
      <c r="C10" s="42">
        <f>'TB-本期'!AC75</f>
        <v>0</v>
      </c>
      <c r="D10" s="214">
        <f>'TB-上期'!AC75</f>
        <v>0</v>
      </c>
      <c r="E10" s="86"/>
      <c r="F10" s="86"/>
      <c r="H10" s="86"/>
    </row>
    <row r="11" spans="1:8" s="12" customFormat="1" ht="16.5" customHeight="1">
      <c r="A11" s="226" t="s">
        <v>502</v>
      </c>
      <c r="B11" s="10"/>
      <c r="C11" s="42">
        <f>'TB-本期'!AC76</f>
        <v>0</v>
      </c>
      <c r="D11" s="214">
        <f>'TB-上期'!AC76</f>
        <v>0</v>
      </c>
      <c r="E11" s="86"/>
      <c r="F11" s="86"/>
      <c r="H11" s="86"/>
    </row>
    <row r="12" spans="1:8" s="12" customFormat="1" ht="16.5" customHeight="1">
      <c r="A12" s="226" t="s">
        <v>504</v>
      </c>
      <c r="B12" s="10"/>
      <c r="C12" s="42">
        <f>'TB-本期'!AC77</f>
        <v>3000000</v>
      </c>
      <c r="D12" s="214">
        <f>'TB-上期'!AC77</f>
        <v>598986</v>
      </c>
      <c r="E12" s="86"/>
      <c r="F12" s="89"/>
      <c r="H12" s="86"/>
    </row>
    <row r="13" spans="1:8" s="12" customFormat="1" ht="16.5" customHeight="1">
      <c r="A13" s="225" t="s">
        <v>261</v>
      </c>
      <c r="B13" s="10"/>
      <c r="C13" s="42">
        <f>'TB-本期'!AC78</f>
        <v>0</v>
      </c>
      <c r="D13" s="214">
        <f>'TB-上期'!AC78</f>
        <v>310115</v>
      </c>
      <c r="E13" s="86"/>
      <c r="F13" s="87"/>
      <c r="H13" s="86"/>
    </row>
    <row r="14" spans="1:8" s="12" customFormat="1" ht="16.5" customHeight="1">
      <c r="A14" s="226" t="s">
        <v>738</v>
      </c>
      <c r="B14" s="10"/>
      <c r="C14" s="42">
        <f>'TB-本期'!AC79</f>
        <v>0</v>
      </c>
      <c r="D14" s="214">
        <f>'TB-上期'!AC79</f>
        <v>0</v>
      </c>
      <c r="E14" s="86"/>
      <c r="F14" s="87"/>
      <c r="H14" s="86"/>
    </row>
    <row r="15" spans="1:8" s="12" customFormat="1" ht="16.5" hidden="1" customHeight="1">
      <c r="A15" s="225" t="s">
        <v>262</v>
      </c>
      <c r="B15" s="10"/>
      <c r="C15" s="42">
        <f>'TB-本期'!AC80</f>
        <v>0</v>
      </c>
      <c r="D15" s="214">
        <f>'TB-上期'!AC80</f>
        <v>0</v>
      </c>
      <c r="E15" s="86"/>
      <c r="F15" s="86"/>
      <c r="H15" s="86"/>
    </row>
    <row r="16" spans="1:8" s="12" customFormat="1" ht="16.5" hidden="1" customHeight="1">
      <c r="A16" s="225" t="s">
        <v>258</v>
      </c>
      <c r="B16" s="10"/>
      <c r="C16" s="42">
        <f>'TB-本期'!AC81</f>
        <v>0</v>
      </c>
      <c r="D16" s="214">
        <f>'TB-上期'!AC81</f>
        <v>0</v>
      </c>
      <c r="E16" s="86"/>
      <c r="F16" s="86"/>
      <c r="H16" s="86"/>
    </row>
    <row r="17" spans="1:8" s="12" customFormat="1" ht="16.5" hidden="1" customHeight="1">
      <c r="A17" s="225" t="s">
        <v>268</v>
      </c>
      <c r="B17" s="10"/>
      <c r="C17" s="42">
        <f>'TB-本期'!AC82</f>
        <v>0</v>
      </c>
      <c r="D17" s="214">
        <f>'TB-上期'!AC82</f>
        <v>0</v>
      </c>
      <c r="E17" s="86"/>
      <c r="F17" s="86"/>
      <c r="H17" s="86"/>
    </row>
    <row r="18" spans="1:8" s="12" customFormat="1" ht="16.5" hidden="1" customHeight="1">
      <c r="A18" s="225" t="s">
        <v>269</v>
      </c>
      <c r="B18" s="10"/>
      <c r="C18" s="42">
        <f>'TB-本期'!AC83</f>
        <v>0</v>
      </c>
      <c r="D18" s="214">
        <f>'TB-上期'!AC83</f>
        <v>0</v>
      </c>
      <c r="E18" s="86"/>
      <c r="F18" s="86"/>
      <c r="H18" s="86"/>
    </row>
    <row r="19" spans="1:8" s="12" customFormat="1" ht="16.5" customHeight="1">
      <c r="A19" s="225" t="s">
        <v>264</v>
      </c>
      <c r="B19" s="10"/>
      <c r="C19" s="42">
        <f>'TB-本期'!AC84</f>
        <v>2000000</v>
      </c>
      <c r="D19" s="214">
        <f>'TB-上期'!AC84</f>
        <v>3000000</v>
      </c>
      <c r="E19" s="86"/>
      <c r="F19" s="87"/>
      <c r="H19" s="86"/>
    </row>
    <row r="20" spans="1:8" s="12" customFormat="1" ht="16.5" customHeight="1">
      <c r="A20" s="225" t="s">
        <v>265</v>
      </c>
      <c r="B20" s="10"/>
      <c r="C20" s="42">
        <f>'TB-本期'!AC85</f>
        <v>1000000</v>
      </c>
      <c r="D20" s="214">
        <f>'TB-上期'!AC85</f>
        <v>2323451</v>
      </c>
      <c r="E20" s="86"/>
      <c r="F20" s="87"/>
      <c r="H20" s="86"/>
    </row>
    <row r="21" spans="1:8" s="12" customFormat="1" ht="16.5" customHeight="1">
      <c r="A21" s="225" t="s">
        <v>266</v>
      </c>
      <c r="B21" s="10"/>
      <c r="C21" s="42">
        <f>'TB-本期'!AC86</f>
        <v>0</v>
      </c>
      <c r="D21" s="214">
        <f>'TB-上期'!AC86</f>
        <v>8283725</v>
      </c>
      <c r="E21" s="86"/>
      <c r="F21" s="87"/>
      <c r="H21" s="86"/>
    </row>
    <row r="22" spans="1:8" s="12" customFormat="1" ht="16.5" hidden="1" customHeight="1">
      <c r="A22" s="225" t="s">
        <v>263</v>
      </c>
      <c r="B22" s="10"/>
      <c r="C22" s="42">
        <f>'TB-本期'!AC87</f>
        <v>0</v>
      </c>
      <c r="D22" s="214">
        <f>'TB-上期'!AC87</f>
        <v>0</v>
      </c>
      <c r="E22" s="86"/>
      <c r="F22" s="86"/>
      <c r="H22" s="86"/>
    </row>
    <row r="23" spans="1:8" s="12" customFormat="1" ht="16.5" hidden="1" customHeight="1">
      <c r="A23" s="225" t="s">
        <v>267</v>
      </c>
      <c r="B23" s="10"/>
      <c r="C23" s="42">
        <f>'TB-本期'!AC88</f>
        <v>0</v>
      </c>
      <c r="D23" s="214">
        <f>'TB-上期'!AC88</f>
        <v>0</v>
      </c>
      <c r="E23" s="86"/>
      <c r="F23" s="86"/>
      <c r="H23" s="86"/>
    </row>
    <row r="24" spans="1:8" s="12" customFormat="1" ht="16.5" hidden="1" customHeight="1">
      <c r="A24" s="225" t="s">
        <v>270</v>
      </c>
      <c r="B24" s="10"/>
      <c r="C24" s="42">
        <f>'TB-本期'!AC89</f>
        <v>0</v>
      </c>
      <c r="D24" s="214">
        <f>'TB-上期'!AC89</f>
        <v>0</v>
      </c>
      <c r="E24" s="86"/>
      <c r="F24" s="86"/>
      <c r="H24" s="86"/>
    </row>
    <row r="25" spans="1:8" s="12" customFormat="1" ht="16.5" customHeight="1">
      <c r="A25" s="225" t="s">
        <v>271</v>
      </c>
      <c r="B25" s="10"/>
      <c r="C25" s="42">
        <f>'TB-本期'!AC90</f>
        <v>0</v>
      </c>
      <c r="D25" s="214">
        <f>'TB-上期'!AC90</f>
        <v>0</v>
      </c>
      <c r="E25" s="86"/>
      <c r="F25" s="86"/>
      <c r="H25" s="86"/>
    </row>
    <row r="26" spans="1:8" s="12" customFormat="1" ht="16.5" customHeight="1">
      <c r="A26" s="225" t="s">
        <v>272</v>
      </c>
      <c r="B26" s="10"/>
      <c r="C26" s="42">
        <f>'TB-本期'!AC91</f>
        <v>0</v>
      </c>
      <c r="D26" s="214">
        <f>'TB-上期'!AC91</f>
        <v>0</v>
      </c>
      <c r="E26" s="86"/>
      <c r="F26" s="86"/>
    </row>
    <row r="27" spans="1:8" s="12" customFormat="1" ht="16.5" customHeight="1">
      <c r="A27" s="227" t="s">
        <v>273</v>
      </c>
      <c r="B27" s="10"/>
      <c r="C27" s="43">
        <f>IF(SUM(C6:C26)&lt;&gt;0,SUM(C6:C26),"")</f>
        <v>6000000</v>
      </c>
      <c r="D27" s="218">
        <f>IF(SUM(D6:D26)&lt;&gt;0,SUM(D6:D26),"")</f>
        <v>14516277</v>
      </c>
      <c r="E27" s="86"/>
      <c r="F27" s="86"/>
    </row>
    <row r="28" spans="1:8" s="12" customFormat="1" ht="16.5" customHeight="1">
      <c r="A28" s="224" t="s">
        <v>274</v>
      </c>
      <c r="B28" s="10"/>
      <c r="C28" s="42"/>
      <c r="D28" s="214"/>
      <c r="E28" s="86"/>
      <c r="F28" s="86"/>
    </row>
    <row r="29" spans="1:8" s="12" customFormat="1" ht="16.5" hidden="1" customHeight="1">
      <c r="A29" s="226" t="s">
        <v>741</v>
      </c>
      <c r="B29" s="10"/>
      <c r="C29" s="42">
        <f>'TB-本期'!AC95</f>
        <v>0</v>
      </c>
      <c r="D29" s="214">
        <f>'TB-上期'!AC95</f>
        <v>0</v>
      </c>
      <c r="E29" s="86"/>
      <c r="F29" s="86"/>
    </row>
    <row r="30" spans="1:8" s="12" customFormat="1" ht="16.5" customHeight="1">
      <c r="A30" s="225" t="s">
        <v>275</v>
      </c>
      <c r="B30" s="10"/>
      <c r="C30" s="42">
        <f>'TB-本期'!AC96</f>
        <v>0</v>
      </c>
      <c r="D30" s="214">
        <f>'TB-上期'!AC96</f>
        <v>0</v>
      </c>
      <c r="E30" s="86"/>
      <c r="F30" s="86"/>
    </row>
    <row r="31" spans="1:8" s="12" customFormat="1" ht="16.5" customHeight="1">
      <c r="A31" s="225" t="s">
        <v>276</v>
      </c>
      <c r="B31" s="10"/>
      <c r="C31" s="42">
        <f>'TB-本期'!AC97</f>
        <v>0</v>
      </c>
      <c r="D31" s="214">
        <f>'TB-上期'!AC97</f>
        <v>0</v>
      </c>
      <c r="E31" s="86"/>
      <c r="F31" s="86"/>
    </row>
    <row r="32" spans="1:8" s="12" customFormat="1" ht="16.5" customHeight="1">
      <c r="A32" s="225" t="s">
        <v>277</v>
      </c>
      <c r="B32" s="10"/>
      <c r="C32" s="42">
        <f>'TB-本期'!AC98</f>
        <v>0</v>
      </c>
      <c r="D32" s="214">
        <f>'TB-上期'!AC98</f>
        <v>0</v>
      </c>
      <c r="E32" s="86"/>
      <c r="F32" s="86"/>
    </row>
    <row r="33" spans="1:6" s="12" customFormat="1" ht="16.5" customHeight="1">
      <c r="A33" s="225" t="s">
        <v>278</v>
      </c>
      <c r="B33" s="10"/>
      <c r="C33" s="42">
        <f>'TB-本期'!AC99</f>
        <v>0</v>
      </c>
      <c r="D33" s="214">
        <f>'TB-上期'!AC99</f>
        <v>0</v>
      </c>
      <c r="E33" s="86"/>
      <c r="F33" s="86"/>
    </row>
    <row r="34" spans="1:6" s="12" customFormat="1" ht="16.5" customHeight="1">
      <c r="A34" s="226" t="s">
        <v>745</v>
      </c>
      <c r="B34" s="10"/>
      <c r="C34" s="42">
        <f>'TB-本期'!AC100</f>
        <v>0</v>
      </c>
      <c r="D34" s="214">
        <f>'TB-上期'!AC100</f>
        <v>0</v>
      </c>
      <c r="E34" s="86"/>
      <c r="F34" s="86"/>
    </row>
    <row r="35" spans="1:6" s="12" customFormat="1" ht="16.5" customHeight="1">
      <c r="A35" s="225" t="s">
        <v>279</v>
      </c>
      <c r="B35" s="10"/>
      <c r="C35" s="42">
        <f>'TB-本期'!AC101</f>
        <v>0</v>
      </c>
      <c r="D35" s="214">
        <f>'TB-上期'!AC101</f>
        <v>0</v>
      </c>
      <c r="E35" s="86"/>
      <c r="F35" s="86"/>
    </row>
    <row r="36" spans="1:6" s="12" customFormat="1" ht="16.5" customHeight="1">
      <c r="A36" s="225" t="s">
        <v>280</v>
      </c>
      <c r="B36" s="10"/>
      <c r="C36" s="42">
        <f>'TB-本期'!AC102</f>
        <v>0</v>
      </c>
      <c r="D36" s="214">
        <f>'TB-上期'!AC102</f>
        <v>0</v>
      </c>
      <c r="E36" s="86"/>
      <c r="F36" s="86"/>
    </row>
    <row r="37" spans="1:6" s="12" customFormat="1" ht="16.5" customHeight="1">
      <c r="A37" s="225" t="s">
        <v>281</v>
      </c>
      <c r="B37" s="10"/>
      <c r="C37" s="42">
        <f>'TB-本期'!AC103</f>
        <v>0</v>
      </c>
      <c r="D37" s="214">
        <f>'TB-上期'!AC103</f>
        <v>0</v>
      </c>
      <c r="E37" s="86"/>
      <c r="F37" s="86"/>
    </row>
    <row r="38" spans="1:6" s="12" customFormat="1" ht="16.5" customHeight="1">
      <c r="A38" s="225" t="s">
        <v>282</v>
      </c>
      <c r="B38" s="10"/>
      <c r="C38" s="42">
        <f>'TB-本期'!AC104</f>
        <v>0</v>
      </c>
      <c r="D38" s="214">
        <f>'TB-上期'!AC104</f>
        <v>0</v>
      </c>
      <c r="E38" s="86"/>
      <c r="F38" s="86"/>
    </row>
    <row r="39" spans="1:6" s="12" customFormat="1" ht="16.5" customHeight="1">
      <c r="A39" s="225" t="s">
        <v>283</v>
      </c>
      <c r="B39" s="10"/>
      <c r="C39" s="42">
        <f>'TB-本期'!AC105</f>
        <v>0</v>
      </c>
      <c r="D39" s="214">
        <f>'TB-上期'!AC105</f>
        <v>0</v>
      </c>
      <c r="E39" s="86"/>
      <c r="F39" s="86"/>
    </row>
    <row r="40" spans="1:6" s="12" customFormat="1" ht="16.5" customHeight="1">
      <c r="A40" s="227" t="s">
        <v>284</v>
      </c>
      <c r="B40" s="10"/>
      <c r="C40" s="43" t="str">
        <f>IF((SUM(C29:C39)-C33-C32)&lt;&gt;0,(SUM(C29:C39)-C32-C33),"")</f>
        <v/>
      </c>
      <c r="D40" s="218" t="str">
        <f>IF((SUM(D29:D39)-D33-D32)&lt;&gt;0,(SUM(D29:D39)-D32-D33),"")</f>
        <v/>
      </c>
      <c r="E40" s="86"/>
      <c r="F40" s="86"/>
    </row>
    <row r="41" spans="1:6" s="12" customFormat="1" ht="16.5" customHeight="1">
      <c r="A41" s="227" t="s">
        <v>285</v>
      </c>
      <c r="B41" s="10"/>
      <c r="C41" s="43">
        <f>IF(SUM(C40,C27)&lt;&gt;0,SUM(C40,C27),"")</f>
        <v>6000000</v>
      </c>
      <c r="D41" s="218">
        <f>IF(SUM(D40,D27)&lt;&gt;0,SUM(D40,D27),"")</f>
        <v>14516277</v>
      </c>
      <c r="E41" s="86"/>
      <c r="F41" s="86"/>
    </row>
    <row r="42" spans="1:6" s="12" customFormat="1" ht="16.5" customHeight="1">
      <c r="A42" s="224" t="s">
        <v>286</v>
      </c>
      <c r="B42" s="10"/>
      <c r="C42" s="42"/>
      <c r="D42" s="214"/>
      <c r="E42" s="86"/>
      <c r="F42" s="86"/>
    </row>
    <row r="43" spans="1:6" s="12" customFormat="1" ht="16.5" customHeight="1">
      <c r="A43" s="225" t="s">
        <v>486</v>
      </c>
      <c r="B43" s="10"/>
      <c r="C43" s="42">
        <f>'TB-本期'!AC110</f>
        <v>10000000</v>
      </c>
      <c r="D43" s="214">
        <f>'TB-上期'!AC110</f>
        <v>10000000</v>
      </c>
      <c r="E43" s="86"/>
      <c r="F43" s="87"/>
    </row>
    <row r="44" spans="1:6" s="12" customFormat="1" ht="16.5" customHeight="1">
      <c r="A44" s="225" t="s">
        <v>287</v>
      </c>
      <c r="B44" s="10"/>
      <c r="C44" s="42">
        <f>'TB-本期'!AC111</f>
        <v>0</v>
      </c>
      <c r="D44" s="214">
        <f>'TB-上期'!AC111</f>
        <v>0</v>
      </c>
      <c r="E44" s="86"/>
      <c r="F44" s="86"/>
    </row>
    <row r="45" spans="1:6" s="12" customFormat="1" ht="16.5" customHeight="1">
      <c r="A45" s="225" t="s">
        <v>277</v>
      </c>
      <c r="B45" s="10"/>
      <c r="C45" s="42">
        <f>'TB-本期'!AC112</f>
        <v>0</v>
      </c>
      <c r="D45" s="214">
        <f>'TB-上期'!AC112</f>
        <v>0</v>
      </c>
      <c r="E45" s="86"/>
      <c r="F45" s="86"/>
    </row>
    <row r="46" spans="1:6" s="12" customFormat="1" ht="16.5" customHeight="1">
      <c r="A46" s="225" t="s">
        <v>288</v>
      </c>
      <c r="B46" s="10"/>
      <c r="C46" s="42">
        <f>'TB-本期'!AC113</f>
        <v>0</v>
      </c>
      <c r="D46" s="214">
        <f>'TB-上期'!AC113</f>
        <v>0</v>
      </c>
      <c r="E46" s="86"/>
      <c r="F46" s="86"/>
    </row>
    <row r="47" spans="1:6" s="12" customFormat="1" ht="16.5" customHeight="1">
      <c r="A47" s="225" t="s">
        <v>289</v>
      </c>
      <c r="B47" s="10"/>
      <c r="C47" s="42">
        <f>'TB-本期'!AC114</f>
        <v>0</v>
      </c>
      <c r="D47" s="214">
        <f>'TB-上期'!AC114</f>
        <v>0</v>
      </c>
      <c r="E47" s="86"/>
      <c r="F47" s="89"/>
    </row>
    <row r="48" spans="1:6" s="12" customFormat="1" ht="16.5" customHeight="1">
      <c r="A48" s="225" t="s">
        <v>290</v>
      </c>
      <c r="B48" s="10"/>
      <c r="C48" s="42">
        <f>'TB-本期'!AC115</f>
        <v>0</v>
      </c>
      <c r="D48" s="214">
        <f>'TB-上期'!AC115</f>
        <v>0</v>
      </c>
      <c r="E48" s="86"/>
      <c r="F48" s="86"/>
    </row>
    <row r="49" spans="1:6" s="12" customFormat="1" ht="16.5" customHeight="1">
      <c r="A49" s="225" t="s">
        <v>291</v>
      </c>
      <c r="B49" s="10"/>
      <c r="C49" s="42">
        <f>'TB-本期'!AC116</f>
        <v>0</v>
      </c>
      <c r="D49" s="214">
        <f>'TB-上期'!AC116</f>
        <v>0</v>
      </c>
      <c r="E49" s="86"/>
      <c r="F49" s="86"/>
    </row>
    <row r="50" spans="1:6" s="12" customFormat="1" ht="16.5" customHeight="1">
      <c r="A50" s="225" t="s">
        <v>292</v>
      </c>
      <c r="B50" s="10"/>
      <c r="C50" s="42">
        <f>'TB-本期'!AC117</f>
        <v>0</v>
      </c>
      <c r="D50" s="214">
        <f>'TB-上期'!AC117</f>
        <v>0</v>
      </c>
      <c r="E50" s="86"/>
      <c r="F50" s="86"/>
    </row>
    <row r="51" spans="1:6" s="12" customFormat="1" ht="16.5" customHeight="1">
      <c r="A51" s="225" t="s">
        <v>293</v>
      </c>
      <c r="B51" s="10"/>
      <c r="C51" s="42">
        <f>'TB-本期'!AC118</f>
        <v>3675631</v>
      </c>
      <c r="D51" s="214">
        <f>'TB-上期'!AC118</f>
        <v>2989870</v>
      </c>
      <c r="E51" s="86"/>
      <c r="F51" s="87"/>
    </row>
    <row r="52" spans="1:6" s="12" customFormat="1" ht="16.5" customHeight="1">
      <c r="A52" s="225" t="s">
        <v>294</v>
      </c>
      <c r="B52" s="10"/>
      <c r="C52" s="42">
        <f>'TB-本期'!AC119</f>
        <v>0</v>
      </c>
      <c r="D52" s="214">
        <f>'TB-上期'!AC119</f>
        <v>0</v>
      </c>
      <c r="E52" s="86"/>
      <c r="F52" s="86"/>
    </row>
    <row r="53" spans="1:6" s="12" customFormat="1" ht="16.5" customHeight="1">
      <c r="A53" s="225" t="s">
        <v>295</v>
      </c>
      <c r="B53" s="10"/>
      <c r="C53" s="42">
        <f>'TB-本期'!AC120</f>
        <v>9511590.5</v>
      </c>
      <c r="D53" s="214">
        <f>'TB-上期'!AC120</f>
        <v>3339741.5</v>
      </c>
      <c r="E53" s="86"/>
      <c r="F53" s="87"/>
    </row>
    <row r="54" spans="1:6" s="12" customFormat="1" ht="16.5" customHeight="1">
      <c r="A54" s="225" t="s">
        <v>296</v>
      </c>
      <c r="B54" s="10"/>
      <c r="C54" s="44">
        <f>IF((SUM(C43:C47,C49:C53)-C48-C45-C46)&lt;&gt;0,(SUM(C43:C47,C49:C53)-C48-C45-C46),"")</f>
        <v>23187221.5</v>
      </c>
      <c r="D54" s="217">
        <f>IF((SUM(D43:D47,D49:D53)-D48-D45-D46)&lt;&gt;0,(SUM(D43:D47,D49:D53)-D48-D45-D46),"")</f>
        <v>16329611.5</v>
      </c>
      <c r="E54" s="86"/>
      <c r="F54" s="89"/>
    </row>
    <row r="55" spans="1:6" s="12" customFormat="1" ht="16.5" customHeight="1">
      <c r="A55" s="225" t="s">
        <v>297</v>
      </c>
      <c r="B55" s="10"/>
      <c r="C55" s="42">
        <f>'TB-本期'!AC122</f>
        <v>0</v>
      </c>
      <c r="D55" s="214">
        <f>'TB-上期'!AC122</f>
        <v>0</v>
      </c>
      <c r="E55" s="86"/>
      <c r="F55" s="86"/>
    </row>
    <row r="56" spans="1:6" s="12" customFormat="1" ht="16.5" customHeight="1">
      <c r="A56" s="227" t="s">
        <v>298</v>
      </c>
      <c r="B56" s="10"/>
      <c r="C56" s="43">
        <f>SUM(C54:C55)</f>
        <v>23187221.5</v>
      </c>
      <c r="D56" s="218">
        <f>SUM(D54:D55)</f>
        <v>16329611.5</v>
      </c>
      <c r="E56" s="86"/>
      <c r="F56" s="89"/>
    </row>
    <row r="57" spans="1:6" s="12" customFormat="1" ht="16.5" customHeight="1" thickBot="1">
      <c r="A57" s="228" t="s">
        <v>299</v>
      </c>
      <c r="B57" s="220" t="s">
        <v>251</v>
      </c>
      <c r="C57" s="221">
        <f>SUM(C41,C56)</f>
        <v>29187221.5</v>
      </c>
      <c r="D57" s="222">
        <f>SUM(D41,D56)</f>
        <v>30845888.5</v>
      </c>
      <c r="E57" s="86"/>
      <c r="F57" s="89"/>
    </row>
    <row r="58" spans="1:6" s="12" customFormat="1" ht="19.5" customHeight="1">
      <c r="A58" s="13" t="s">
        <v>300</v>
      </c>
      <c r="B58" s="13"/>
      <c r="C58" s="13"/>
      <c r="D58" s="13"/>
      <c r="E58" s="86"/>
      <c r="F58" s="86"/>
    </row>
    <row r="59" spans="1:6" ht="18" customHeight="1">
      <c r="C59" s="84"/>
      <c r="D59" s="21"/>
    </row>
    <row r="60" spans="1:6" ht="18" customHeight="1">
      <c r="C60" s="84"/>
    </row>
    <row r="61" spans="1:6" ht="18" customHeight="1">
      <c r="C61" s="84">
        <f>C57-'TB-本期'!AC124</f>
        <v>0</v>
      </c>
    </row>
    <row r="62" spans="1:6" ht="18" customHeight="1">
      <c r="C62" s="84"/>
    </row>
    <row r="63" spans="1:6" ht="18" customHeight="1">
      <c r="C63" s="84"/>
    </row>
    <row r="64" spans="1:6" ht="18" customHeight="1">
      <c r="C64" s="84"/>
    </row>
  </sheetData>
  <sheetProtection formatColumns="0" formatRows="0"/>
  <mergeCells count="3">
    <mergeCell ref="A1:D1"/>
    <mergeCell ref="A2:D2"/>
    <mergeCell ref="B3:C3"/>
  </mergeCells>
  <phoneticPr fontId="1" type="noConversion"/>
  <printOptions horizontalCentered="1"/>
  <pageMargins left="0.35433070866141736" right="0.31496062992125984" top="0.51181102362204722" bottom="0.43307086614173229" header="0.31496062992125984" footer="0.23622047244094491"/>
  <pageSetup paperSize="9" firstPageNumber="4" orientation="portrait" useFirstPageNumber="1" r:id="rId1"/>
  <headerFooter>
    <oddFooter>&amp;C4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81"/>
  <sheetViews>
    <sheetView showGridLines="0" showZeros="0" view="pageBreakPreview" zoomScaleNormal="100" zoomScaleSheetLayoutView="100" workbookViewId="0">
      <selection activeCell="C10" sqref="C10"/>
    </sheetView>
  </sheetViews>
  <sheetFormatPr defaultColWidth="9.125" defaultRowHeight="15.75"/>
  <cols>
    <col min="1" max="1" width="48.75" style="6" customWidth="1"/>
    <col min="2" max="2" width="11.25" style="16" hidden="1" customWidth="1"/>
    <col min="3" max="3" width="18.75" style="16" customWidth="1"/>
    <col min="4" max="4" width="18.75" style="26" customWidth="1"/>
    <col min="5" max="5" width="17.125" style="88" customWidth="1"/>
    <col min="6" max="6" width="13.625" style="87" customWidth="1"/>
    <col min="7" max="7" width="14.125" style="87" bestFit="1" customWidth="1"/>
    <col min="8" max="251" width="9.125" style="6"/>
    <col min="252" max="252" width="43.75" style="6" customWidth="1"/>
    <col min="253" max="253" width="11.25" style="6" customWidth="1"/>
    <col min="254" max="255" width="17.5" style="6" customWidth="1"/>
    <col min="256" max="256" width="10.75" style="6" customWidth="1"/>
    <col min="257" max="507" width="9.125" style="6"/>
    <col min="508" max="508" width="43.75" style="6" customWidth="1"/>
    <col min="509" max="509" width="11.25" style="6" customWidth="1"/>
    <col min="510" max="511" width="17.5" style="6" customWidth="1"/>
    <col min="512" max="512" width="10.75" style="6" customWidth="1"/>
    <col min="513" max="763" width="9.125" style="6"/>
    <col min="764" max="764" width="43.75" style="6" customWidth="1"/>
    <col min="765" max="765" width="11.25" style="6" customWidth="1"/>
    <col min="766" max="767" width="17.5" style="6" customWidth="1"/>
    <col min="768" max="768" width="10.75" style="6" customWidth="1"/>
    <col min="769" max="1019" width="9.125" style="6"/>
    <col min="1020" max="1020" width="43.75" style="6" customWidth="1"/>
    <col min="1021" max="1021" width="11.25" style="6" customWidth="1"/>
    <col min="1022" max="1023" width="17.5" style="6" customWidth="1"/>
    <col min="1024" max="1024" width="10.75" style="6" customWidth="1"/>
    <col min="1025" max="1275" width="9.125" style="6"/>
    <col min="1276" max="1276" width="43.75" style="6" customWidth="1"/>
    <col min="1277" max="1277" width="11.25" style="6" customWidth="1"/>
    <col min="1278" max="1279" width="17.5" style="6" customWidth="1"/>
    <col min="1280" max="1280" width="10.75" style="6" customWidth="1"/>
    <col min="1281" max="1531" width="9.125" style="6"/>
    <col min="1532" max="1532" width="43.75" style="6" customWidth="1"/>
    <col min="1533" max="1533" width="11.25" style="6" customWidth="1"/>
    <col min="1534" max="1535" width="17.5" style="6" customWidth="1"/>
    <col min="1536" max="1536" width="10.75" style="6" customWidth="1"/>
    <col min="1537" max="1787" width="9.125" style="6"/>
    <col min="1788" max="1788" width="43.75" style="6" customWidth="1"/>
    <col min="1789" max="1789" width="11.25" style="6" customWidth="1"/>
    <col min="1790" max="1791" width="17.5" style="6" customWidth="1"/>
    <col min="1792" max="1792" width="10.75" style="6" customWidth="1"/>
    <col min="1793" max="2043" width="9.125" style="6"/>
    <col min="2044" max="2044" width="43.75" style="6" customWidth="1"/>
    <col min="2045" max="2045" width="11.25" style="6" customWidth="1"/>
    <col min="2046" max="2047" width="17.5" style="6" customWidth="1"/>
    <col min="2048" max="2048" width="10.75" style="6" customWidth="1"/>
    <col min="2049" max="2299" width="9.125" style="6"/>
    <col min="2300" max="2300" width="43.75" style="6" customWidth="1"/>
    <col min="2301" max="2301" width="11.25" style="6" customWidth="1"/>
    <col min="2302" max="2303" width="17.5" style="6" customWidth="1"/>
    <col min="2304" max="2304" width="10.75" style="6" customWidth="1"/>
    <col min="2305" max="2555" width="9.125" style="6"/>
    <col min="2556" max="2556" width="43.75" style="6" customWidth="1"/>
    <col min="2557" max="2557" width="11.25" style="6" customWidth="1"/>
    <col min="2558" max="2559" width="17.5" style="6" customWidth="1"/>
    <col min="2560" max="2560" width="10.75" style="6" customWidth="1"/>
    <col min="2561" max="2811" width="9.125" style="6"/>
    <col min="2812" max="2812" width="43.75" style="6" customWidth="1"/>
    <col min="2813" max="2813" width="11.25" style="6" customWidth="1"/>
    <col min="2814" max="2815" width="17.5" style="6" customWidth="1"/>
    <col min="2816" max="2816" width="10.75" style="6" customWidth="1"/>
    <col min="2817" max="3067" width="9.125" style="6"/>
    <col min="3068" max="3068" width="43.75" style="6" customWidth="1"/>
    <col min="3069" max="3069" width="11.25" style="6" customWidth="1"/>
    <col min="3070" max="3071" width="17.5" style="6" customWidth="1"/>
    <col min="3072" max="3072" width="10.75" style="6" customWidth="1"/>
    <col min="3073" max="3323" width="9.125" style="6"/>
    <col min="3324" max="3324" width="43.75" style="6" customWidth="1"/>
    <col min="3325" max="3325" width="11.25" style="6" customWidth="1"/>
    <col min="3326" max="3327" width="17.5" style="6" customWidth="1"/>
    <col min="3328" max="3328" width="10.75" style="6" customWidth="1"/>
    <col min="3329" max="3579" width="9.125" style="6"/>
    <col min="3580" max="3580" width="43.75" style="6" customWidth="1"/>
    <col min="3581" max="3581" width="11.25" style="6" customWidth="1"/>
    <col min="3582" max="3583" width="17.5" style="6" customWidth="1"/>
    <col min="3584" max="3584" width="10.75" style="6" customWidth="1"/>
    <col min="3585" max="3835" width="9.125" style="6"/>
    <col min="3836" max="3836" width="43.75" style="6" customWidth="1"/>
    <col min="3837" max="3837" width="11.25" style="6" customWidth="1"/>
    <col min="3838" max="3839" width="17.5" style="6" customWidth="1"/>
    <col min="3840" max="3840" width="10.75" style="6" customWidth="1"/>
    <col min="3841" max="4091" width="9.125" style="6"/>
    <col min="4092" max="4092" width="43.75" style="6" customWidth="1"/>
    <col min="4093" max="4093" width="11.25" style="6" customWidth="1"/>
    <col min="4094" max="4095" width="17.5" style="6" customWidth="1"/>
    <col min="4096" max="4096" width="10.75" style="6" customWidth="1"/>
    <col min="4097" max="4347" width="9.125" style="6"/>
    <col min="4348" max="4348" width="43.75" style="6" customWidth="1"/>
    <col min="4349" max="4349" width="11.25" style="6" customWidth="1"/>
    <col min="4350" max="4351" width="17.5" style="6" customWidth="1"/>
    <col min="4352" max="4352" width="10.75" style="6" customWidth="1"/>
    <col min="4353" max="4603" width="9.125" style="6"/>
    <col min="4604" max="4604" width="43.75" style="6" customWidth="1"/>
    <col min="4605" max="4605" width="11.25" style="6" customWidth="1"/>
    <col min="4606" max="4607" width="17.5" style="6" customWidth="1"/>
    <col min="4608" max="4608" width="10.75" style="6" customWidth="1"/>
    <col min="4609" max="4859" width="9.125" style="6"/>
    <col min="4860" max="4860" width="43.75" style="6" customWidth="1"/>
    <col min="4861" max="4861" width="11.25" style="6" customWidth="1"/>
    <col min="4862" max="4863" width="17.5" style="6" customWidth="1"/>
    <col min="4864" max="4864" width="10.75" style="6" customWidth="1"/>
    <col min="4865" max="5115" width="9.125" style="6"/>
    <col min="5116" max="5116" width="43.75" style="6" customWidth="1"/>
    <col min="5117" max="5117" width="11.25" style="6" customWidth="1"/>
    <col min="5118" max="5119" width="17.5" style="6" customWidth="1"/>
    <col min="5120" max="5120" width="10.75" style="6" customWidth="1"/>
    <col min="5121" max="5371" width="9.125" style="6"/>
    <col min="5372" max="5372" width="43.75" style="6" customWidth="1"/>
    <col min="5373" max="5373" width="11.25" style="6" customWidth="1"/>
    <col min="5374" max="5375" width="17.5" style="6" customWidth="1"/>
    <col min="5376" max="5376" width="10.75" style="6" customWidth="1"/>
    <col min="5377" max="5627" width="9.125" style="6"/>
    <col min="5628" max="5628" width="43.75" style="6" customWidth="1"/>
    <col min="5629" max="5629" width="11.25" style="6" customWidth="1"/>
    <col min="5630" max="5631" width="17.5" style="6" customWidth="1"/>
    <col min="5632" max="5632" width="10.75" style="6" customWidth="1"/>
    <col min="5633" max="5883" width="9.125" style="6"/>
    <col min="5884" max="5884" width="43.75" style="6" customWidth="1"/>
    <col min="5885" max="5885" width="11.25" style="6" customWidth="1"/>
    <col min="5886" max="5887" width="17.5" style="6" customWidth="1"/>
    <col min="5888" max="5888" width="10.75" style="6" customWidth="1"/>
    <col min="5889" max="6139" width="9.125" style="6"/>
    <col min="6140" max="6140" width="43.75" style="6" customWidth="1"/>
    <col min="6141" max="6141" width="11.25" style="6" customWidth="1"/>
    <col min="6142" max="6143" width="17.5" style="6" customWidth="1"/>
    <col min="6144" max="6144" width="10.75" style="6" customWidth="1"/>
    <col min="6145" max="6395" width="9.125" style="6"/>
    <col min="6396" max="6396" width="43.75" style="6" customWidth="1"/>
    <col min="6397" max="6397" width="11.25" style="6" customWidth="1"/>
    <col min="6398" max="6399" width="17.5" style="6" customWidth="1"/>
    <col min="6400" max="6400" width="10.75" style="6" customWidth="1"/>
    <col min="6401" max="6651" width="9.125" style="6"/>
    <col min="6652" max="6652" width="43.75" style="6" customWidth="1"/>
    <col min="6653" max="6653" width="11.25" style="6" customWidth="1"/>
    <col min="6654" max="6655" width="17.5" style="6" customWidth="1"/>
    <col min="6656" max="6656" width="10.75" style="6" customWidth="1"/>
    <col min="6657" max="6907" width="9.125" style="6"/>
    <col min="6908" max="6908" width="43.75" style="6" customWidth="1"/>
    <col min="6909" max="6909" width="11.25" style="6" customWidth="1"/>
    <col min="6910" max="6911" width="17.5" style="6" customWidth="1"/>
    <col min="6912" max="6912" width="10.75" style="6" customWidth="1"/>
    <col min="6913" max="7163" width="9.125" style="6"/>
    <col min="7164" max="7164" width="43.75" style="6" customWidth="1"/>
    <col min="7165" max="7165" width="11.25" style="6" customWidth="1"/>
    <col min="7166" max="7167" width="17.5" style="6" customWidth="1"/>
    <col min="7168" max="7168" width="10.75" style="6" customWidth="1"/>
    <col min="7169" max="7419" width="9.125" style="6"/>
    <col min="7420" max="7420" width="43.75" style="6" customWidth="1"/>
    <col min="7421" max="7421" width="11.25" style="6" customWidth="1"/>
    <col min="7422" max="7423" width="17.5" style="6" customWidth="1"/>
    <col min="7424" max="7424" width="10.75" style="6" customWidth="1"/>
    <col min="7425" max="7675" width="9.125" style="6"/>
    <col min="7676" max="7676" width="43.75" style="6" customWidth="1"/>
    <col min="7677" max="7677" width="11.25" style="6" customWidth="1"/>
    <col min="7678" max="7679" width="17.5" style="6" customWidth="1"/>
    <col min="7680" max="7680" width="10.75" style="6" customWidth="1"/>
    <col min="7681" max="7931" width="9.125" style="6"/>
    <col min="7932" max="7932" width="43.75" style="6" customWidth="1"/>
    <col min="7933" max="7933" width="11.25" style="6" customWidth="1"/>
    <col min="7934" max="7935" width="17.5" style="6" customWidth="1"/>
    <col min="7936" max="7936" width="10.75" style="6" customWidth="1"/>
    <col min="7937" max="8187" width="9.125" style="6"/>
    <col min="8188" max="8188" width="43.75" style="6" customWidth="1"/>
    <col min="8189" max="8189" width="11.25" style="6" customWidth="1"/>
    <col min="8190" max="8191" width="17.5" style="6" customWidth="1"/>
    <col min="8192" max="8192" width="10.75" style="6" customWidth="1"/>
    <col min="8193" max="8443" width="9.125" style="6"/>
    <col min="8444" max="8444" width="43.75" style="6" customWidth="1"/>
    <col min="8445" max="8445" width="11.25" style="6" customWidth="1"/>
    <col min="8446" max="8447" width="17.5" style="6" customWidth="1"/>
    <col min="8448" max="8448" width="10.75" style="6" customWidth="1"/>
    <col min="8449" max="8699" width="9.125" style="6"/>
    <col min="8700" max="8700" width="43.75" style="6" customWidth="1"/>
    <col min="8701" max="8701" width="11.25" style="6" customWidth="1"/>
    <col min="8702" max="8703" width="17.5" style="6" customWidth="1"/>
    <col min="8704" max="8704" width="10.75" style="6" customWidth="1"/>
    <col min="8705" max="8955" width="9.125" style="6"/>
    <col min="8956" max="8956" width="43.75" style="6" customWidth="1"/>
    <col min="8957" max="8957" width="11.25" style="6" customWidth="1"/>
    <col min="8958" max="8959" width="17.5" style="6" customWidth="1"/>
    <col min="8960" max="8960" width="10.75" style="6" customWidth="1"/>
    <col min="8961" max="9211" width="9.125" style="6"/>
    <col min="9212" max="9212" width="43.75" style="6" customWidth="1"/>
    <col min="9213" max="9213" width="11.25" style="6" customWidth="1"/>
    <col min="9214" max="9215" width="17.5" style="6" customWidth="1"/>
    <col min="9216" max="9216" width="10.75" style="6" customWidth="1"/>
    <col min="9217" max="9467" width="9.125" style="6"/>
    <col min="9468" max="9468" width="43.75" style="6" customWidth="1"/>
    <col min="9469" max="9469" width="11.25" style="6" customWidth="1"/>
    <col min="9470" max="9471" width="17.5" style="6" customWidth="1"/>
    <col min="9472" max="9472" width="10.75" style="6" customWidth="1"/>
    <col min="9473" max="9723" width="9.125" style="6"/>
    <col min="9724" max="9724" width="43.75" style="6" customWidth="1"/>
    <col min="9725" max="9725" width="11.25" style="6" customWidth="1"/>
    <col min="9726" max="9727" width="17.5" style="6" customWidth="1"/>
    <col min="9728" max="9728" width="10.75" style="6" customWidth="1"/>
    <col min="9729" max="9979" width="9.125" style="6"/>
    <col min="9980" max="9980" width="43.75" style="6" customWidth="1"/>
    <col min="9981" max="9981" width="11.25" style="6" customWidth="1"/>
    <col min="9982" max="9983" width="17.5" style="6" customWidth="1"/>
    <col min="9984" max="9984" width="10.75" style="6" customWidth="1"/>
    <col min="9985" max="10235" width="9.125" style="6"/>
    <col min="10236" max="10236" width="43.75" style="6" customWidth="1"/>
    <col min="10237" max="10237" width="11.25" style="6" customWidth="1"/>
    <col min="10238" max="10239" width="17.5" style="6" customWidth="1"/>
    <col min="10240" max="10240" width="10.75" style="6" customWidth="1"/>
    <col min="10241" max="10491" width="9.125" style="6"/>
    <col min="10492" max="10492" width="43.75" style="6" customWidth="1"/>
    <col min="10493" max="10493" width="11.25" style="6" customWidth="1"/>
    <col min="10494" max="10495" width="17.5" style="6" customWidth="1"/>
    <col min="10496" max="10496" width="10.75" style="6" customWidth="1"/>
    <col min="10497" max="10747" width="9.125" style="6"/>
    <col min="10748" max="10748" width="43.75" style="6" customWidth="1"/>
    <col min="10749" max="10749" width="11.25" style="6" customWidth="1"/>
    <col min="10750" max="10751" width="17.5" style="6" customWidth="1"/>
    <col min="10752" max="10752" width="10.75" style="6" customWidth="1"/>
    <col min="10753" max="11003" width="9.125" style="6"/>
    <col min="11004" max="11004" width="43.75" style="6" customWidth="1"/>
    <col min="11005" max="11005" width="11.25" style="6" customWidth="1"/>
    <col min="11006" max="11007" width="17.5" style="6" customWidth="1"/>
    <col min="11008" max="11008" width="10.75" style="6" customWidth="1"/>
    <col min="11009" max="11259" width="9.125" style="6"/>
    <col min="11260" max="11260" width="43.75" style="6" customWidth="1"/>
    <col min="11261" max="11261" width="11.25" style="6" customWidth="1"/>
    <col min="11262" max="11263" width="17.5" style="6" customWidth="1"/>
    <col min="11264" max="11264" width="10.75" style="6" customWidth="1"/>
    <col min="11265" max="11515" width="9.125" style="6"/>
    <col min="11516" max="11516" width="43.75" style="6" customWidth="1"/>
    <col min="11517" max="11517" width="11.25" style="6" customWidth="1"/>
    <col min="11518" max="11519" width="17.5" style="6" customWidth="1"/>
    <col min="11520" max="11520" width="10.75" style="6" customWidth="1"/>
    <col min="11521" max="11771" width="9.125" style="6"/>
    <col min="11772" max="11772" width="43.75" style="6" customWidth="1"/>
    <col min="11773" max="11773" width="11.25" style="6" customWidth="1"/>
    <col min="11774" max="11775" width="17.5" style="6" customWidth="1"/>
    <col min="11776" max="11776" width="10.75" style="6" customWidth="1"/>
    <col min="11777" max="12027" width="9.125" style="6"/>
    <col min="12028" max="12028" width="43.75" style="6" customWidth="1"/>
    <col min="12029" max="12029" width="11.25" style="6" customWidth="1"/>
    <col min="12030" max="12031" width="17.5" style="6" customWidth="1"/>
    <col min="12032" max="12032" width="10.75" style="6" customWidth="1"/>
    <col min="12033" max="12283" width="9.125" style="6"/>
    <col min="12284" max="12284" width="43.75" style="6" customWidth="1"/>
    <col min="12285" max="12285" width="11.25" style="6" customWidth="1"/>
    <col min="12286" max="12287" width="17.5" style="6" customWidth="1"/>
    <col min="12288" max="12288" width="10.75" style="6" customWidth="1"/>
    <col min="12289" max="12539" width="9.125" style="6"/>
    <col min="12540" max="12540" width="43.75" style="6" customWidth="1"/>
    <col min="12541" max="12541" width="11.25" style="6" customWidth="1"/>
    <col min="12542" max="12543" width="17.5" style="6" customWidth="1"/>
    <col min="12544" max="12544" width="10.75" style="6" customWidth="1"/>
    <col min="12545" max="12795" width="9.125" style="6"/>
    <col min="12796" max="12796" width="43.75" style="6" customWidth="1"/>
    <col min="12797" max="12797" width="11.25" style="6" customWidth="1"/>
    <col min="12798" max="12799" width="17.5" style="6" customWidth="1"/>
    <col min="12800" max="12800" width="10.75" style="6" customWidth="1"/>
    <col min="12801" max="13051" width="9.125" style="6"/>
    <col min="13052" max="13052" width="43.75" style="6" customWidth="1"/>
    <col min="13053" max="13053" width="11.25" style="6" customWidth="1"/>
    <col min="13054" max="13055" width="17.5" style="6" customWidth="1"/>
    <col min="13056" max="13056" width="10.75" style="6" customWidth="1"/>
    <col min="13057" max="13307" width="9.125" style="6"/>
    <col min="13308" max="13308" width="43.75" style="6" customWidth="1"/>
    <col min="13309" max="13309" width="11.25" style="6" customWidth="1"/>
    <col min="13310" max="13311" width="17.5" style="6" customWidth="1"/>
    <col min="13312" max="13312" width="10.75" style="6" customWidth="1"/>
    <col min="13313" max="13563" width="9.125" style="6"/>
    <col min="13564" max="13564" width="43.75" style="6" customWidth="1"/>
    <col min="13565" max="13565" width="11.25" style="6" customWidth="1"/>
    <col min="13566" max="13567" width="17.5" style="6" customWidth="1"/>
    <col min="13568" max="13568" width="10.75" style="6" customWidth="1"/>
    <col min="13569" max="13819" width="9.125" style="6"/>
    <col min="13820" max="13820" width="43.75" style="6" customWidth="1"/>
    <col min="13821" max="13821" width="11.25" style="6" customWidth="1"/>
    <col min="13822" max="13823" width="17.5" style="6" customWidth="1"/>
    <col min="13824" max="13824" width="10.75" style="6" customWidth="1"/>
    <col min="13825" max="14075" width="9.125" style="6"/>
    <col min="14076" max="14076" width="43.75" style="6" customWidth="1"/>
    <col min="14077" max="14077" width="11.25" style="6" customWidth="1"/>
    <col min="14078" max="14079" width="17.5" style="6" customWidth="1"/>
    <col min="14080" max="14080" width="10.75" style="6" customWidth="1"/>
    <col min="14081" max="14331" width="9.125" style="6"/>
    <col min="14332" max="14332" width="43.75" style="6" customWidth="1"/>
    <col min="14333" max="14333" width="11.25" style="6" customWidth="1"/>
    <col min="14334" max="14335" width="17.5" style="6" customWidth="1"/>
    <col min="14336" max="14336" width="10.75" style="6" customWidth="1"/>
    <col min="14337" max="14587" width="9.125" style="6"/>
    <col min="14588" max="14588" width="43.75" style="6" customWidth="1"/>
    <col min="14589" max="14589" width="11.25" style="6" customWidth="1"/>
    <col min="14590" max="14591" width="17.5" style="6" customWidth="1"/>
    <col min="14592" max="14592" width="10.75" style="6" customWidth="1"/>
    <col min="14593" max="14843" width="9.125" style="6"/>
    <col min="14844" max="14844" width="43.75" style="6" customWidth="1"/>
    <col min="14845" max="14845" width="11.25" style="6" customWidth="1"/>
    <col min="14846" max="14847" width="17.5" style="6" customWidth="1"/>
    <col min="14848" max="14848" width="10.75" style="6" customWidth="1"/>
    <col min="14849" max="15099" width="9.125" style="6"/>
    <col min="15100" max="15100" width="43.75" style="6" customWidth="1"/>
    <col min="15101" max="15101" width="11.25" style="6" customWidth="1"/>
    <col min="15102" max="15103" width="17.5" style="6" customWidth="1"/>
    <col min="15104" max="15104" width="10.75" style="6" customWidth="1"/>
    <col min="15105" max="15355" width="9.125" style="6"/>
    <col min="15356" max="15356" width="43.75" style="6" customWidth="1"/>
    <col min="15357" max="15357" width="11.25" style="6" customWidth="1"/>
    <col min="15358" max="15359" width="17.5" style="6" customWidth="1"/>
    <col min="15360" max="15360" width="10.75" style="6" customWidth="1"/>
    <col min="15361" max="15611" width="9.125" style="6"/>
    <col min="15612" max="15612" width="43.75" style="6" customWidth="1"/>
    <col min="15613" max="15613" width="11.25" style="6" customWidth="1"/>
    <col min="15614" max="15615" width="17.5" style="6" customWidth="1"/>
    <col min="15616" max="15616" width="10.75" style="6" customWidth="1"/>
    <col min="15617" max="15867" width="9.125" style="6"/>
    <col min="15868" max="15868" width="43.75" style="6" customWidth="1"/>
    <col min="15869" max="15869" width="11.25" style="6" customWidth="1"/>
    <col min="15870" max="15871" width="17.5" style="6" customWidth="1"/>
    <col min="15872" max="15872" width="10.75" style="6" customWidth="1"/>
    <col min="15873" max="16123" width="9.125" style="6"/>
    <col min="16124" max="16124" width="43.75" style="6" customWidth="1"/>
    <col min="16125" max="16125" width="11.25" style="6" customWidth="1"/>
    <col min="16126" max="16127" width="17.5" style="6" customWidth="1"/>
    <col min="16128" max="16128" width="10.75" style="6" customWidth="1"/>
    <col min="16129" max="16384" width="9.125" style="6"/>
  </cols>
  <sheetData>
    <row r="1" spans="1:7" ht="30" customHeight="1">
      <c r="A1" s="267" t="s">
        <v>618</v>
      </c>
      <c r="B1" s="268"/>
      <c r="C1" s="268"/>
      <c r="D1" s="268"/>
    </row>
    <row r="2" spans="1:7" ht="12.75" customHeight="1">
      <c r="A2" s="273" t="s">
        <v>649</v>
      </c>
      <c r="B2" s="274"/>
      <c r="C2" s="274"/>
      <c r="D2" s="274"/>
    </row>
    <row r="3" spans="1:7" s="8" customFormat="1" ht="22.5" customHeight="1" thickBot="1">
      <c r="A3" s="17" t="str">
        <f>资产负债表!A3</f>
        <v>编制单位：</v>
      </c>
      <c r="B3" s="278"/>
      <c r="C3" s="278"/>
      <c r="D3" s="18" t="s">
        <v>253</v>
      </c>
      <c r="E3" s="88"/>
      <c r="F3" s="88"/>
      <c r="G3" s="88"/>
    </row>
    <row r="4" spans="1:7" s="16" customFormat="1" ht="16.5" customHeight="1">
      <c r="A4" s="232" t="s">
        <v>301</v>
      </c>
      <c r="B4" s="233" t="s">
        <v>127</v>
      </c>
      <c r="C4" s="234" t="s">
        <v>302</v>
      </c>
      <c r="D4" s="235" t="s">
        <v>303</v>
      </c>
      <c r="E4" s="90"/>
      <c r="F4" s="84"/>
      <c r="G4" s="84"/>
    </row>
    <row r="5" spans="1:7" ht="16.5" customHeight="1">
      <c r="A5" s="224" t="s">
        <v>304</v>
      </c>
      <c r="B5" s="22"/>
      <c r="C5" s="45">
        <f>SUM(C6:C9)</f>
        <v>50000000</v>
      </c>
      <c r="D5" s="236">
        <f>SUM(D6:D9)</f>
        <v>30000000</v>
      </c>
    </row>
    <row r="6" spans="1:7" ht="16.5" customHeight="1">
      <c r="A6" s="225" t="s">
        <v>305</v>
      </c>
      <c r="B6" s="22"/>
      <c r="C6" s="51">
        <f>'TB-本期'!AC127</f>
        <v>50000000</v>
      </c>
      <c r="D6" s="237">
        <f>'TB-上期'!AC127</f>
        <v>30000000</v>
      </c>
    </row>
    <row r="7" spans="1:7" ht="16.5" hidden="1" customHeight="1">
      <c r="A7" s="225" t="s">
        <v>306</v>
      </c>
      <c r="B7" s="22"/>
      <c r="C7" s="51">
        <f>'TB-本期'!AC128</f>
        <v>0</v>
      </c>
      <c r="D7" s="237">
        <f>'TB-上期'!AC128</f>
        <v>0</v>
      </c>
    </row>
    <row r="8" spans="1:7" ht="16.5" hidden="1" customHeight="1">
      <c r="A8" s="225" t="s">
        <v>307</v>
      </c>
      <c r="B8" s="22"/>
      <c r="C8" s="51">
        <f>'TB-本期'!AC129</f>
        <v>0</v>
      </c>
      <c r="D8" s="237">
        <f>'TB-上期'!AC129</f>
        <v>0</v>
      </c>
    </row>
    <row r="9" spans="1:7" ht="16.5" hidden="1" customHeight="1">
      <c r="A9" s="225" t="s">
        <v>308</v>
      </c>
      <c r="B9" s="22"/>
      <c r="C9" s="51">
        <f>'TB-本期'!AC130</f>
        <v>0</v>
      </c>
      <c r="D9" s="237">
        <f>'TB-上期'!AC130</f>
        <v>0</v>
      </c>
    </row>
    <row r="10" spans="1:7" ht="16.5" customHeight="1">
      <c r="A10" s="224" t="s">
        <v>309</v>
      </c>
      <c r="B10" s="22"/>
      <c r="C10" s="45">
        <f>SUM(C11:C25)-SUM(C24:C25)</f>
        <v>40742390</v>
      </c>
      <c r="D10" s="236">
        <f>SUM(D11:D25)-SUM(D24:D25)</f>
        <v>26578065</v>
      </c>
    </row>
    <row r="11" spans="1:7" ht="16.5" customHeight="1">
      <c r="A11" s="225" t="s">
        <v>310</v>
      </c>
      <c r="B11" s="22"/>
      <c r="C11" s="51">
        <f>'TB-本期'!AC132</f>
        <v>30000000</v>
      </c>
      <c r="D11" s="237">
        <f>'TB-上期'!AC132</f>
        <v>20000000</v>
      </c>
    </row>
    <row r="12" spans="1:7" ht="16.5" hidden="1" customHeight="1">
      <c r="A12" s="225" t="s">
        <v>311</v>
      </c>
      <c r="B12" s="22"/>
      <c r="C12" s="51">
        <f>'TB-本期'!AC133</f>
        <v>0</v>
      </c>
      <c r="D12" s="237">
        <f>'TB-上期'!AC133</f>
        <v>0</v>
      </c>
    </row>
    <row r="13" spans="1:7" ht="16.5" hidden="1" customHeight="1">
      <c r="A13" s="225" t="s">
        <v>312</v>
      </c>
      <c r="B13" s="22"/>
      <c r="C13" s="51">
        <f>'TB-本期'!AC134</f>
        <v>0</v>
      </c>
      <c r="D13" s="237">
        <f>'TB-上期'!AC134</f>
        <v>0</v>
      </c>
    </row>
    <row r="14" spans="1:7" ht="16.5" hidden="1" customHeight="1">
      <c r="A14" s="225" t="s">
        <v>313</v>
      </c>
      <c r="B14" s="22"/>
      <c r="C14" s="51">
        <f>'TB-本期'!AC135</f>
        <v>0</v>
      </c>
      <c r="D14" s="237">
        <f>'TB-上期'!AC135</f>
        <v>0</v>
      </c>
    </row>
    <row r="15" spans="1:7" ht="16.5" hidden="1" customHeight="1">
      <c r="A15" s="225" t="s">
        <v>314</v>
      </c>
      <c r="B15" s="22"/>
      <c r="C15" s="51">
        <f>'TB-本期'!AC136</f>
        <v>0</v>
      </c>
      <c r="D15" s="237">
        <f>'TB-上期'!AC136</f>
        <v>0</v>
      </c>
    </row>
    <row r="16" spans="1:7" ht="16.5" hidden="1" customHeight="1">
      <c r="A16" s="225" t="s">
        <v>315</v>
      </c>
      <c r="B16" s="22"/>
      <c r="C16" s="51">
        <f>'TB-本期'!AC137</f>
        <v>0</v>
      </c>
      <c r="D16" s="237">
        <f>'TB-上期'!AC137</f>
        <v>0</v>
      </c>
    </row>
    <row r="17" spans="1:4" ht="16.5" hidden="1" customHeight="1">
      <c r="A17" s="225" t="s">
        <v>316</v>
      </c>
      <c r="B17" s="22"/>
      <c r="C17" s="51">
        <f>'TB-本期'!AC138</f>
        <v>0</v>
      </c>
      <c r="D17" s="237">
        <f>'TB-上期'!AC138</f>
        <v>0</v>
      </c>
    </row>
    <row r="18" spans="1:4" ht="16.5" hidden="1" customHeight="1">
      <c r="A18" s="225" t="s">
        <v>317</v>
      </c>
      <c r="B18" s="22"/>
      <c r="C18" s="51">
        <f>'TB-本期'!AC139</f>
        <v>0</v>
      </c>
      <c r="D18" s="237">
        <f>'TB-上期'!AC139</f>
        <v>0</v>
      </c>
    </row>
    <row r="19" spans="1:4" ht="16.5" customHeight="1">
      <c r="A19" s="225" t="s">
        <v>318</v>
      </c>
      <c r="B19" s="22"/>
      <c r="C19" s="51">
        <f>'TB-本期'!AC140</f>
        <v>59839</v>
      </c>
      <c r="D19" s="237">
        <f>'TB-上期'!AC140</f>
        <v>54633</v>
      </c>
    </row>
    <row r="20" spans="1:4" ht="16.5" customHeight="1">
      <c r="A20" s="225" t="s">
        <v>319</v>
      </c>
      <c r="B20" s="22"/>
      <c r="C20" s="51">
        <f>'TB-本期'!AC141</f>
        <v>2594873</v>
      </c>
      <c r="D20" s="237">
        <f>'TB-上期'!AC141</f>
        <v>500000</v>
      </c>
    </row>
    <row r="21" spans="1:4" ht="16.5" customHeight="1">
      <c r="A21" s="225" t="s">
        <v>320</v>
      </c>
      <c r="B21" s="22"/>
      <c r="C21" s="51">
        <f>'TB-本期'!AC142</f>
        <v>8000000</v>
      </c>
      <c r="D21" s="237">
        <f>'TB-上期'!AC142</f>
        <v>6000000</v>
      </c>
    </row>
    <row r="22" spans="1:4" ht="16.5" customHeight="1">
      <c r="A22" s="225" t="s">
        <v>321</v>
      </c>
      <c r="B22" s="22"/>
      <c r="C22" s="51">
        <f>'TB-本期'!AC143</f>
        <v>0</v>
      </c>
      <c r="D22" s="237">
        <f>'TB-上期'!AC143</f>
        <v>0</v>
      </c>
    </row>
    <row r="23" spans="1:4" ht="16.5" customHeight="1">
      <c r="A23" s="225" t="s">
        <v>322</v>
      </c>
      <c r="B23" s="22"/>
      <c r="C23" s="51">
        <f>'TB-本期'!AC144</f>
        <v>87678</v>
      </c>
      <c r="D23" s="237">
        <f>'TB-上期'!AC144</f>
        <v>23432</v>
      </c>
    </row>
    <row r="24" spans="1:4" ht="16.5" customHeight="1">
      <c r="A24" s="225" t="s">
        <v>323</v>
      </c>
      <c r="B24" s="22"/>
      <c r="C24" s="51">
        <f>'TB-本期'!AC145</f>
        <v>0</v>
      </c>
      <c r="D24" s="237">
        <f>'TB-上期'!AC145</f>
        <v>0</v>
      </c>
    </row>
    <row r="25" spans="1:4" ht="16.5" customHeight="1">
      <c r="A25" s="225" t="s">
        <v>324</v>
      </c>
      <c r="B25" s="22"/>
      <c r="C25" s="51">
        <f>'TB-本期'!AC146</f>
        <v>0</v>
      </c>
      <c r="D25" s="237">
        <f>'TB-上期'!AC146</f>
        <v>0</v>
      </c>
    </row>
    <row r="26" spans="1:4" ht="16.5" customHeight="1">
      <c r="A26" s="225" t="s">
        <v>325</v>
      </c>
      <c r="B26" s="22"/>
      <c r="C26" s="51">
        <f>'TB-本期'!AC147</f>
        <v>0</v>
      </c>
      <c r="D26" s="237">
        <f>'TB-上期'!AC147</f>
        <v>0</v>
      </c>
    </row>
    <row r="27" spans="1:4" ht="16.5" customHeight="1">
      <c r="A27" s="225" t="s">
        <v>326</v>
      </c>
      <c r="B27" s="22"/>
      <c r="C27" s="51">
        <f>'TB-本期'!AC148</f>
        <v>0</v>
      </c>
      <c r="D27" s="237">
        <f>'TB-上期'!AC148</f>
        <v>0</v>
      </c>
    </row>
    <row r="28" spans="1:4" ht="16.5" customHeight="1">
      <c r="A28" s="225" t="s">
        <v>327</v>
      </c>
      <c r="B28" s="22"/>
      <c r="C28" s="51">
        <f>'TB-本期'!AC149</f>
        <v>0</v>
      </c>
      <c r="D28" s="237">
        <f>'TB-上期'!AC149</f>
        <v>0</v>
      </c>
    </row>
    <row r="29" spans="1:4" ht="16.5" customHeight="1">
      <c r="A29" s="225" t="s">
        <v>328</v>
      </c>
      <c r="B29" s="22"/>
      <c r="C29" s="51">
        <f>'TB-本期'!AC150</f>
        <v>0</v>
      </c>
      <c r="D29" s="237">
        <f>'TB-上期'!AC150</f>
        <v>0</v>
      </c>
    </row>
    <row r="30" spans="1:4" ht="16.5" customHeight="1">
      <c r="A30" s="225" t="s">
        <v>742</v>
      </c>
      <c r="B30" s="22"/>
      <c r="C30" s="51">
        <f>'TB-本期'!AC151</f>
        <v>0</v>
      </c>
      <c r="D30" s="237">
        <f>'TB-上期'!AC151</f>
        <v>0</v>
      </c>
    </row>
    <row r="31" spans="1:4" ht="16.5" customHeight="1">
      <c r="A31" s="225" t="s">
        <v>329</v>
      </c>
      <c r="B31" s="22"/>
      <c r="C31" s="51">
        <f>'TB-本期'!AC152</f>
        <v>0</v>
      </c>
      <c r="D31" s="237">
        <f>'TB-上期'!AC152</f>
        <v>0</v>
      </c>
    </row>
    <row r="32" spans="1:4" ht="16.5" customHeight="1">
      <c r="A32" s="225" t="s">
        <v>743</v>
      </c>
      <c r="B32" s="22"/>
      <c r="C32" s="51">
        <f>'TB-本期'!AC153</f>
        <v>0</v>
      </c>
      <c r="D32" s="237">
        <f>'TB-上期'!AC153</f>
        <v>0</v>
      </c>
    </row>
    <row r="33" spans="1:4" ht="16.5" customHeight="1">
      <c r="A33" s="225" t="s">
        <v>744</v>
      </c>
      <c r="B33" s="22"/>
      <c r="C33" s="51">
        <f>'TB-本期'!AC154</f>
        <v>0</v>
      </c>
      <c r="D33" s="237">
        <f>'TB-上期'!AC154</f>
        <v>0</v>
      </c>
    </row>
    <row r="34" spans="1:4" ht="16.5" customHeight="1">
      <c r="A34" s="225" t="s">
        <v>330</v>
      </c>
      <c r="B34" s="22"/>
      <c r="C34" s="51">
        <f>'TB-本期'!AC155</f>
        <v>0</v>
      </c>
      <c r="D34" s="237">
        <f>'TB-上期'!AC155</f>
        <v>0</v>
      </c>
    </row>
    <row r="35" spans="1:4" ht="16.5" customHeight="1">
      <c r="A35" s="224" t="s">
        <v>331</v>
      </c>
      <c r="B35" s="22"/>
      <c r="C35" s="45">
        <f>C5-C10+SUM(C26:C34)-C28</f>
        <v>9257610</v>
      </c>
      <c r="D35" s="236">
        <f>D5-D10+SUM(D26:D34)-D28</f>
        <v>3421935</v>
      </c>
    </row>
    <row r="36" spans="1:4" ht="16.5" customHeight="1">
      <c r="A36" s="225" t="s">
        <v>332</v>
      </c>
      <c r="B36" s="22"/>
      <c r="C36" s="51">
        <f>'TB-本期'!AC157</f>
        <v>0</v>
      </c>
      <c r="D36" s="237">
        <f>'TB-上期'!AC157</f>
        <v>0</v>
      </c>
    </row>
    <row r="37" spans="1:4" ht="16.5" customHeight="1">
      <c r="A37" s="225" t="s">
        <v>333</v>
      </c>
      <c r="B37" s="22"/>
      <c r="C37" s="51">
        <f>'TB-本期'!AC158</f>
        <v>0</v>
      </c>
      <c r="D37" s="237">
        <f>'TB-上期'!AC158</f>
        <v>0</v>
      </c>
    </row>
    <row r="38" spans="1:4" ht="16.5" customHeight="1">
      <c r="A38" s="224" t="s">
        <v>334</v>
      </c>
      <c r="B38" s="22"/>
      <c r="C38" s="45">
        <f>C35+C36-C37</f>
        <v>9257610</v>
      </c>
      <c r="D38" s="236">
        <f>D35+D36-D37</f>
        <v>3421935</v>
      </c>
    </row>
    <row r="39" spans="1:4" ht="16.5" customHeight="1">
      <c r="A39" s="225" t="s">
        <v>335</v>
      </c>
      <c r="B39" s="22"/>
      <c r="C39" s="51">
        <f>'TB-本期'!AC160</f>
        <v>2400000</v>
      </c>
      <c r="D39" s="237">
        <f>'TB-上期'!AC160</f>
        <v>600000</v>
      </c>
    </row>
    <row r="40" spans="1:4" ht="16.5" customHeight="1">
      <c r="A40" s="224" t="s">
        <v>336</v>
      </c>
      <c r="B40" s="22"/>
      <c r="C40" s="46">
        <f>C38-C39</f>
        <v>6857610</v>
      </c>
      <c r="D40" s="238">
        <f>D38-D39</f>
        <v>2821935</v>
      </c>
    </row>
    <row r="41" spans="1:4" ht="16.5" customHeight="1">
      <c r="A41" s="225" t="s">
        <v>337</v>
      </c>
      <c r="B41" s="22"/>
      <c r="C41" s="47"/>
      <c r="D41" s="239"/>
    </row>
    <row r="42" spans="1:4" ht="16.5" customHeight="1">
      <c r="A42" s="225" t="s">
        <v>338</v>
      </c>
      <c r="B42" s="22"/>
      <c r="C42" s="47">
        <f>C40-C43</f>
        <v>6857610</v>
      </c>
      <c r="D42" s="239">
        <f>D40-D43</f>
        <v>2821935</v>
      </c>
    </row>
    <row r="43" spans="1:4" ht="16.5" customHeight="1">
      <c r="A43" s="225" t="s">
        <v>339</v>
      </c>
      <c r="B43" s="22"/>
      <c r="C43" s="47"/>
      <c r="D43" s="239"/>
    </row>
    <row r="44" spans="1:4" ht="16.5" customHeight="1">
      <c r="A44" s="225" t="s">
        <v>340</v>
      </c>
      <c r="B44" s="22"/>
      <c r="C44" s="47"/>
      <c r="D44" s="239"/>
    </row>
    <row r="45" spans="1:4" ht="16.5" customHeight="1">
      <c r="A45" s="225" t="s">
        <v>341</v>
      </c>
      <c r="B45" s="22"/>
      <c r="C45" s="48">
        <f>'TB-本期'!AC167</f>
        <v>0</v>
      </c>
      <c r="D45" s="240">
        <f>'TB-上期'!AC167</f>
        <v>0</v>
      </c>
    </row>
    <row r="46" spans="1:4" ht="16.5" customHeight="1">
      <c r="A46" s="225" t="s">
        <v>342</v>
      </c>
      <c r="B46" s="22"/>
      <c r="C46" s="47">
        <f>C40-C45</f>
        <v>6857610</v>
      </c>
      <c r="D46" s="239">
        <f>D40-D45</f>
        <v>2821935</v>
      </c>
    </row>
    <row r="47" spans="1:4" ht="16.5" customHeight="1">
      <c r="A47" s="224" t="s">
        <v>343</v>
      </c>
      <c r="B47" s="22"/>
      <c r="C47" s="47">
        <f>C48+C59</f>
        <v>0</v>
      </c>
      <c r="D47" s="239">
        <f>D48+D59</f>
        <v>0</v>
      </c>
    </row>
    <row r="48" spans="1:4" ht="16.5" hidden="1" customHeight="1">
      <c r="A48" s="225" t="s">
        <v>344</v>
      </c>
      <c r="B48" s="22"/>
      <c r="C48" s="47">
        <f>C49+C52</f>
        <v>0</v>
      </c>
      <c r="D48" s="239">
        <f>D49+D52</f>
        <v>0</v>
      </c>
    </row>
    <row r="49" spans="1:4" ht="16.5" hidden="1" customHeight="1">
      <c r="A49" s="226" t="s">
        <v>345</v>
      </c>
      <c r="B49" s="22"/>
      <c r="C49" s="47">
        <f>C50+C51</f>
        <v>0</v>
      </c>
      <c r="D49" s="239">
        <f>D50+D51</f>
        <v>0</v>
      </c>
    </row>
    <row r="50" spans="1:4" ht="16.5" hidden="1" customHeight="1">
      <c r="A50" s="225" t="s">
        <v>346</v>
      </c>
      <c r="B50" s="22"/>
      <c r="C50" s="47"/>
      <c r="D50" s="239"/>
    </row>
    <row r="51" spans="1:4" ht="16.5" hidden="1" customHeight="1">
      <c r="A51" s="225" t="s">
        <v>347</v>
      </c>
      <c r="B51" s="22"/>
      <c r="C51" s="47"/>
      <c r="D51" s="239"/>
    </row>
    <row r="52" spans="1:4" ht="16.5" hidden="1" customHeight="1">
      <c r="A52" s="226" t="s">
        <v>348</v>
      </c>
      <c r="B52" s="22"/>
      <c r="C52" s="47">
        <f>SUM(C53:C58)</f>
        <v>0</v>
      </c>
      <c r="D52" s="239">
        <f>SUM(D53:D58)</f>
        <v>0</v>
      </c>
    </row>
    <row r="53" spans="1:4" ht="16.5" hidden="1" customHeight="1">
      <c r="A53" s="225" t="s">
        <v>349</v>
      </c>
      <c r="B53" s="22"/>
      <c r="C53" s="47"/>
      <c r="D53" s="239"/>
    </row>
    <row r="54" spans="1:4" ht="16.5" hidden="1" customHeight="1">
      <c r="A54" s="225" t="s">
        <v>350</v>
      </c>
      <c r="B54" s="22"/>
      <c r="C54" s="47"/>
      <c r="D54" s="239"/>
    </row>
    <row r="55" spans="1:4" ht="16.5" hidden="1" customHeight="1">
      <c r="A55" s="225" t="s">
        <v>351</v>
      </c>
      <c r="B55" s="22"/>
      <c r="C55" s="47"/>
      <c r="D55" s="239"/>
    </row>
    <row r="56" spans="1:4" ht="16.5" hidden="1" customHeight="1">
      <c r="A56" s="225" t="s">
        <v>352</v>
      </c>
      <c r="B56" s="22"/>
      <c r="C56" s="47"/>
      <c r="D56" s="239"/>
    </row>
    <row r="57" spans="1:4" ht="16.5" hidden="1" customHeight="1">
      <c r="A57" s="225" t="s">
        <v>353</v>
      </c>
      <c r="B57" s="22"/>
      <c r="C57" s="47"/>
      <c r="D57" s="239"/>
    </row>
    <row r="58" spans="1:4" ht="16.5" hidden="1" customHeight="1">
      <c r="A58" s="225" t="s">
        <v>354</v>
      </c>
      <c r="B58" s="22"/>
      <c r="C58" s="47"/>
      <c r="D58" s="239"/>
    </row>
    <row r="59" spans="1:4" ht="16.5" hidden="1" customHeight="1">
      <c r="A59" s="225" t="s">
        <v>355</v>
      </c>
      <c r="B59" s="22"/>
      <c r="C59" s="47"/>
      <c r="D59" s="239"/>
    </row>
    <row r="60" spans="1:4" ht="16.5" customHeight="1" thickBot="1">
      <c r="A60" s="241" t="s">
        <v>356</v>
      </c>
      <c r="B60" s="242"/>
      <c r="C60" s="243">
        <f>C40+C47</f>
        <v>6857610</v>
      </c>
      <c r="D60" s="244">
        <f>D40+D47</f>
        <v>2821935</v>
      </c>
    </row>
    <row r="61" spans="1:4" ht="16.5" hidden="1" customHeight="1">
      <c r="A61" s="229" t="s">
        <v>357</v>
      </c>
      <c r="B61" s="230"/>
      <c r="C61" s="231">
        <f>C46+C48</f>
        <v>6857610</v>
      </c>
      <c r="D61" s="231">
        <f>D46+D48</f>
        <v>2821935</v>
      </c>
    </row>
    <row r="62" spans="1:4" ht="16.5" hidden="1" customHeight="1">
      <c r="A62" s="20" t="s">
        <v>358</v>
      </c>
      <c r="B62" s="22"/>
      <c r="C62" s="47">
        <f>C45+C59</f>
        <v>0</v>
      </c>
      <c r="D62" s="47">
        <f>D45+D59</f>
        <v>0</v>
      </c>
    </row>
    <row r="63" spans="1:4" ht="16.5" hidden="1" customHeight="1">
      <c r="A63" s="19" t="s">
        <v>359</v>
      </c>
      <c r="B63" s="22"/>
      <c r="C63" s="47"/>
      <c r="D63" s="47"/>
    </row>
    <row r="64" spans="1:4" ht="16.5" hidden="1" customHeight="1">
      <c r="A64" s="20" t="s">
        <v>360</v>
      </c>
      <c r="B64" s="22"/>
      <c r="C64" s="48"/>
      <c r="D64" s="48"/>
    </row>
    <row r="65" spans="1:7" ht="16.5" hidden="1" customHeight="1">
      <c r="A65" s="20" t="s">
        <v>361</v>
      </c>
      <c r="B65" s="22"/>
      <c r="C65" s="48"/>
      <c r="D65" s="48"/>
    </row>
    <row r="66" spans="1:7" ht="16.5" hidden="1" customHeight="1">
      <c r="A66" s="275" t="s">
        <v>362</v>
      </c>
      <c r="B66" s="276"/>
      <c r="C66" s="276"/>
      <c r="D66" s="276"/>
    </row>
    <row r="67" spans="1:7" ht="16.5" hidden="1" customHeight="1">
      <c r="A67" s="275" t="s">
        <v>363</v>
      </c>
      <c r="B67" s="275"/>
      <c r="C67" s="275"/>
      <c r="D67" s="275"/>
    </row>
    <row r="68" spans="1:7" s="12" customFormat="1" ht="22.5" customHeight="1">
      <c r="A68" s="277" t="s">
        <v>364</v>
      </c>
      <c r="B68" s="277"/>
      <c r="C68" s="277"/>
      <c r="D68" s="277"/>
      <c r="E68" s="88"/>
      <c r="F68" s="86"/>
      <c r="G68" s="86"/>
    </row>
    <row r="69" spans="1:7" ht="17.25" customHeight="1">
      <c r="A69" s="23" t="s">
        <v>365</v>
      </c>
      <c r="B69" s="24"/>
      <c r="C69" s="24"/>
      <c r="D69" s="25"/>
    </row>
    <row r="70" spans="1:7" ht="32.25" customHeight="1">
      <c r="A70" s="272" t="s">
        <v>366</v>
      </c>
      <c r="B70" s="272"/>
      <c r="C70" s="272"/>
      <c r="D70" s="272"/>
    </row>
    <row r="71" spans="1:7" ht="33" customHeight="1">
      <c r="A71" s="272" t="s">
        <v>367</v>
      </c>
      <c r="B71" s="272"/>
      <c r="C71" s="272"/>
      <c r="D71" s="272"/>
    </row>
    <row r="72" spans="1:7">
      <c r="D72" s="16"/>
    </row>
    <row r="73" spans="1:7">
      <c r="D73" s="16"/>
    </row>
    <row r="74" spans="1:7">
      <c r="D74" s="16"/>
    </row>
    <row r="75" spans="1:7">
      <c r="D75" s="16"/>
    </row>
    <row r="76" spans="1:7">
      <c r="D76" s="16"/>
    </row>
    <row r="77" spans="1:7">
      <c r="D77" s="16"/>
    </row>
    <row r="78" spans="1:7">
      <c r="D78" s="16"/>
    </row>
    <row r="79" spans="1:7">
      <c r="D79" s="16"/>
    </row>
    <row r="81" spans="4:4">
      <c r="D81" s="16"/>
    </row>
  </sheetData>
  <sheetProtection formatColumns="0" formatRows="0"/>
  <mergeCells count="8">
    <mergeCell ref="A71:D71"/>
    <mergeCell ref="A1:D1"/>
    <mergeCell ref="A2:D2"/>
    <mergeCell ref="A66:D66"/>
    <mergeCell ref="A67:D67"/>
    <mergeCell ref="A68:D68"/>
    <mergeCell ref="A70:D70"/>
    <mergeCell ref="B3:C3"/>
  </mergeCells>
  <phoneticPr fontId="1" type="noConversion"/>
  <printOptions horizontalCentered="1"/>
  <pageMargins left="0.7" right="0.7" top="0.75" bottom="0.75" header="0.3" footer="0.3"/>
  <pageSetup paperSize="9" scale="99" firstPageNumber="5" orientation="portrait" useFirstPageNumber="1" r:id="rId1"/>
  <headerFooter>
    <oddFooter>&amp;C5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67"/>
  <sheetViews>
    <sheetView view="pageBreakPreview" zoomScaleNormal="100" zoomScaleSheetLayoutView="100" workbookViewId="0">
      <selection activeCell="C6" sqref="C6"/>
    </sheetView>
  </sheetViews>
  <sheetFormatPr defaultRowHeight="15.95" customHeight="1"/>
  <cols>
    <col min="1" max="1" width="50" style="28" customWidth="1"/>
    <col min="2" max="2" width="8.75" style="40" hidden="1" customWidth="1"/>
    <col min="3" max="3" width="17.5" style="40" customWidth="1"/>
    <col min="4" max="4" width="17.5" style="28" customWidth="1"/>
    <col min="5" max="5" width="19.375" style="28" customWidth="1"/>
    <col min="6" max="16384" width="9" style="28"/>
  </cols>
  <sheetData>
    <row r="1" spans="1:5" ht="19.5" customHeight="1">
      <c r="A1" s="279" t="s">
        <v>617</v>
      </c>
      <c r="B1" s="280"/>
      <c r="C1" s="280"/>
      <c r="D1" s="280"/>
      <c r="E1" s="27"/>
    </row>
    <row r="2" spans="1:5" ht="15" customHeight="1">
      <c r="A2" s="269" t="str">
        <f>利润表!A2</f>
        <v>2019年度</v>
      </c>
      <c r="B2" s="269"/>
      <c r="C2" s="269"/>
      <c r="D2" s="269"/>
      <c r="E2" s="27"/>
    </row>
    <row r="3" spans="1:5" s="27" customFormat="1" ht="15" customHeight="1" thickBot="1">
      <c r="A3" s="29" t="str">
        <f>资产负债表!A3</f>
        <v>编制单位：</v>
      </c>
      <c r="B3" s="281">
        <f>利润表!B3</f>
        <v>0</v>
      </c>
      <c r="C3" s="281"/>
      <c r="D3" s="30" t="s">
        <v>253</v>
      </c>
    </row>
    <row r="4" spans="1:5" ht="15" customHeight="1">
      <c r="A4" s="245" t="s">
        <v>368</v>
      </c>
      <c r="B4" s="246" t="s">
        <v>127</v>
      </c>
      <c r="C4" s="234" t="s">
        <v>302</v>
      </c>
      <c r="D4" s="235" t="s">
        <v>303</v>
      </c>
      <c r="E4" s="27"/>
    </row>
    <row r="5" spans="1:5" ht="15" customHeight="1">
      <c r="A5" s="247" t="s">
        <v>369</v>
      </c>
      <c r="B5" s="31"/>
      <c r="C5" s="32"/>
      <c r="D5" s="248"/>
      <c r="E5" s="27"/>
    </row>
    <row r="6" spans="1:5" ht="15" customHeight="1">
      <c r="A6" s="249" t="s">
        <v>370</v>
      </c>
      <c r="B6" s="31"/>
      <c r="C6" s="11">
        <f>'TB-本期'!$AC194</f>
        <v>0</v>
      </c>
      <c r="D6" s="212"/>
      <c r="E6" s="27"/>
    </row>
    <row r="7" spans="1:5" s="36" customFormat="1" ht="15" hidden="1" customHeight="1">
      <c r="A7" s="250" t="s">
        <v>371</v>
      </c>
      <c r="B7" s="33"/>
      <c r="C7" s="34"/>
      <c r="D7" s="251"/>
      <c r="E7" s="35"/>
    </row>
    <row r="8" spans="1:5" s="36" customFormat="1" ht="15" hidden="1" customHeight="1">
      <c r="A8" s="250" t="s">
        <v>372</v>
      </c>
      <c r="B8" s="33"/>
      <c r="C8" s="34"/>
      <c r="D8" s="251"/>
      <c r="E8" s="35"/>
    </row>
    <row r="9" spans="1:5" s="36" customFormat="1" ht="15" hidden="1" customHeight="1">
      <c r="A9" s="250" t="s">
        <v>373</v>
      </c>
      <c r="B9" s="33"/>
      <c r="C9" s="34"/>
      <c r="D9" s="251"/>
      <c r="E9" s="35"/>
    </row>
    <row r="10" spans="1:5" s="36" customFormat="1" ht="15" hidden="1" customHeight="1">
      <c r="A10" s="250" t="s">
        <v>374</v>
      </c>
      <c r="B10" s="33"/>
      <c r="C10" s="34"/>
      <c r="D10" s="251"/>
      <c r="E10" s="35"/>
    </row>
    <row r="11" spans="1:5" s="36" customFormat="1" ht="15" hidden="1" customHeight="1">
      <c r="A11" s="250" t="s">
        <v>375</v>
      </c>
      <c r="B11" s="33"/>
      <c r="C11" s="34"/>
      <c r="D11" s="251"/>
      <c r="E11" s="35"/>
    </row>
    <row r="12" spans="1:5" s="36" customFormat="1" ht="15" hidden="1" customHeight="1">
      <c r="A12" s="250" t="s">
        <v>376</v>
      </c>
      <c r="B12" s="33"/>
      <c r="C12" s="34"/>
      <c r="D12" s="251"/>
      <c r="E12" s="35"/>
    </row>
    <row r="13" spans="1:5" s="36" customFormat="1" ht="15" hidden="1" customHeight="1">
      <c r="A13" s="250" t="s">
        <v>377</v>
      </c>
      <c r="B13" s="33"/>
      <c r="C13" s="34"/>
      <c r="D13" s="251"/>
      <c r="E13" s="35"/>
    </row>
    <row r="14" spans="1:5" s="36" customFormat="1" ht="15" hidden="1" customHeight="1">
      <c r="A14" s="250" t="s">
        <v>378</v>
      </c>
      <c r="B14" s="33"/>
      <c r="C14" s="34"/>
      <c r="D14" s="251"/>
      <c r="E14" s="35"/>
    </row>
    <row r="15" spans="1:5" s="36" customFormat="1" ht="15" hidden="1" customHeight="1">
      <c r="A15" s="250" t="s">
        <v>379</v>
      </c>
      <c r="B15" s="33"/>
      <c r="C15" s="34"/>
      <c r="D15" s="251"/>
      <c r="E15" s="35"/>
    </row>
    <row r="16" spans="1:5" s="36" customFormat="1" ht="15" hidden="1" customHeight="1">
      <c r="A16" s="250" t="s">
        <v>380</v>
      </c>
      <c r="B16" s="33"/>
      <c r="C16" s="34"/>
      <c r="D16" s="251"/>
      <c r="E16" s="35"/>
    </row>
    <row r="17" spans="1:5" ht="15" customHeight="1">
      <c r="A17" s="249" t="s">
        <v>381</v>
      </c>
      <c r="B17" s="31"/>
      <c r="C17" s="11">
        <f>'TB-本期'!$AC195</f>
        <v>0</v>
      </c>
      <c r="D17" s="212"/>
      <c r="E17" s="27"/>
    </row>
    <row r="18" spans="1:5" ht="15" customHeight="1">
      <c r="A18" s="249" t="s">
        <v>382</v>
      </c>
      <c r="B18" s="31"/>
      <c r="C18" s="11">
        <f>'TB-本期'!$AC196</f>
        <v>0</v>
      </c>
      <c r="D18" s="212"/>
      <c r="E18" s="27"/>
    </row>
    <row r="19" spans="1:5" ht="15" customHeight="1">
      <c r="A19" s="252" t="s">
        <v>383</v>
      </c>
      <c r="B19" s="31"/>
      <c r="C19" s="37">
        <f>SUM(C6:C18)</f>
        <v>0</v>
      </c>
      <c r="D19" s="253">
        <f>SUM(D6:D18)</f>
        <v>0</v>
      </c>
      <c r="E19" s="27"/>
    </row>
    <row r="20" spans="1:5" ht="15" customHeight="1">
      <c r="A20" s="249" t="s">
        <v>384</v>
      </c>
      <c r="B20" s="31"/>
      <c r="C20" s="11">
        <f>'TB-本期'!$AC198</f>
        <v>0</v>
      </c>
      <c r="D20" s="212"/>
      <c r="E20" s="27"/>
    </row>
    <row r="21" spans="1:5" s="36" customFormat="1" ht="15" hidden="1" customHeight="1">
      <c r="A21" s="250" t="s">
        <v>385</v>
      </c>
      <c r="B21" s="33"/>
      <c r="C21" s="34"/>
      <c r="D21" s="212"/>
      <c r="E21" s="27"/>
    </row>
    <row r="22" spans="1:5" s="36" customFormat="1" ht="15" hidden="1" customHeight="1">
      <c r="A22" s="250" t="s">
        <v>386</v>
      </c>
      <c r="B22" s="33"/>
      <c r="C22" s="34"/>
      <c r="D22" s="212"/>
      <c r="E22" s="27"/>
    </row>
    <row r="23" spans="1:5" s="36" customFormat="1" ht="15" hidden="1" customHeight="1">
      <c r="A23" s="250" t="s">
        <v>387</v>
      </c>
      <c r="B23" s="33"/>
      <c r="C23" s="34"/>
      <c r="D23" s="212"/>
      <c r="E23" s="27"/>
    </row>
    <row r="24" spans="1:5" s="36" customFormat="1" ht="15" hidden="1" customHeight="1">
      <c r="A24" s="250" t="s">
        <v>388</v>
      </c>
      <c r="B24" s="33"/>
      <c r="C24" s="34"/>
      <c r="D24" s="212"/>
      <c r="E24" s="27"/>
    </row>
    <row r="25" spans="1:5" s="36" customFormat="1" ht="15" hidden="1" customHeight="1">
      <c r="A25" s="250" t="s">
        <v>389</v>
      </c>
      <c r="B25" s="33"/>
      <c r="C25" s="34"/>
      <c r="D25" s="212"/>
      <c r="E25" s="27"/>
    </row>
    <row r="26" spans="1:5" ht="15" customHeight="1">
      <c r="A26" s="249" t="s">
        <v>390</v>
      </c>
      <c r="B26" s="31"/>
      <c r="C26" s="11">
        <f>'TB-本期'!$AC199</f>
        <v>0</v>
      </c>
      <c r="D26" s="212"/>
      <c r="E26" s="27"/>
    </row>
    <row r="27" spans="1:5" ht="15" customHeight="1">
      <c r="A27" s="249" t="s">
        <v>391</v>
      </c>
      <c r="B27" s="31"/>
      <c r="C27" s="11">
        <f>'TB-本期'!AC200</f>
        <v>0</v>
      </c>
      <c r="D27" s="212"/>
      <c r="E27" s="27"/>
    </row>
    <row r="28" spans="1:5" ht="15" customHeight="1">
      <c r="A28" s="249" t="s">
        <v>392</v>
      </c>
      <c r="B28" s="31"/>
      <c r="C28" s="11">
        <f>'TB-本期'!AC201</f>
        <v>0</v>
      </c>
      <c r="D28" s="212"/>
      <c r="E28" s="27"/>
    </row>
    <row r="29" spans="1:5" ht="15" customHeight="1">
      <c r="A29" s="252" t="s">
        <v>393</v>
      </c>
      <c r="B29" s="31"/>
      <c r="C29" s="37">
        <f>SUM(C20:C28)</f>
        <v>0</v>
      </c>
      <c r="D29" s="253">
        <f>SUM(D20:D28)</f>
        <v>0</v>
      </c>
      <c r="E29" s="27"/>
    </row>
    <row r="30" spans="1:5" ht="15" customHeight="1">
      <c r="A30" s="252" t="s">
        <v>394</v>
      </c>
      <c r="B30" s="31"/>
      <c r="C30" s="37">
        <f>C19-C29</f>
        <v>0</v>
      </c>
      <c r="D30" s="253">
        <f>D19-D29</f>
        <v>0</v>
      </c>
      <c r="E30" s="27"/>
    </row>
    <row r="31" spans="1:5" ht="15" customHeight="1">
      <c r="A31" s="247" t="s">
        <v>395</v>
      </c>
      <c r="B31" s="31"/>
      <c r="C31" s="32"/>
      <c r="D31" s="254"/>
      <c r="E31" s="27"/>
    </row>
    <row r="32" spans="1:5" ht="15" customHeight="1">
      <c r="A32" s="249" t="s">
        <v>396</v>
      </c>
      <c r="B32" s="31"/>
      <c r="C32" s="11">
        <f>'TB-本期'!AC205</f>
        <v>0</v>
      </c>
      <c r="D32" s="212"/>
      <c r="E32" s="27"/>
    </row>
    <row r="33" spans="1:5" ht="15" customHeight="1">
      <c r="A33" s="249" t="s">
        <v>397</v>
      </c>
      <c r="B33" s="31"/>
      <c r="C33" s="11">
        <f>'TB-本期'!AC206</f>
        <v>0</v>
      </c>
      <c r="D33" s="212"/>
      <c r="E33" s="27"/>
    </row>
    <row r="34" spans="1:5" ht="15" customHeight="1">
      <c r="A34" s="249" t="s">
        <v>398</v>
      </c>
      <c r="B34" s="31"/>
      <c r="C34" s="11">
        <f>'TB-本期'!AC207</f>
        <v>0</v>
      </c>
      <c r="D34" s="212"/>
      <c r="E34" s="27"/>
    </row>
    <row r="35" spans="1:5" ht="15" customHeight="1">
      <c r="A35" s="249" t="s">
        <v>399</v>
      </c>
      <c r="B35" s="31"/>
      <c r="C35" s="11">
        <f>'TB-本期'!AC208</f>
        <v>0</v>
      </c>
      <c r="D35" s="212"/>
      <c r="E35" s="27"/>
    </row>
    <row r="36" spans="1:5" ht="15" customHeight="1">
      <c r="A36" s="249" t="s">
        <v>400</v>
      </c>
      <c r="B36" s="31"/>
      <c r="C36" s="11">
        <f>'TB-本期'!AC209</f>
        <v>0</v>
      </c>
      <c r="D36" s="212"/>
      <c r="E36" s="27"/>
    </row>
    <row r="37" spans="1:5" ht="15" customHeight="1">
      <c r="A37" s="252" t="s">
        <v>401</v>
      </c>
      <c r="B37" s="31"/>
      <c r="C37" s="37">
        <f>SUM(C32:C36)</f>
        <v>0</v>
      </c>
      <c r="D37" s="253">
        <f>SUM(D32:D36)</f>
        <v>0</v>
      </c>
      <c r="E37" s="27"/>
    </row>
    <row r="38" spans="1:5" ht="15" customHeight="1">
      <c r="A38" s="249" t="s">
        <v>402</v>
      </c>
      <c r="B38" s="31"/>
      <c r="C38" s="11">
        <f>'TB-本期'!AC211</f>
        <v>0</v>
      </c>
      <c r="D38" s="212"/>
      <c r="E38" s="27"/>
    </row>
    <row r="39" spans="1:5" ht="15" customHeight="1">
      <c r="A39" s="249" t="s">
        <v>403</v>
      </c>
      <c r="B39" s="31"/>
      <c r="C39" s="11">
        <f>'TB-本期'!AC212</f>
        <v>0</v>
      </c>
      <c r="D39" s="212"/>
      <c r="E39" s="27"/>
    </row>
    <row r="40" spans="1:5" s="36" customFormat="1" ht="15" hidden="1" customHeight="1">
      <c r="A40" s="250" t="s">
        <v>404</v>
      </c>
      <c r="B40" s="33"/>
      <c r="C40" s="34"/>
      <c r="D40" s="212"/>
      <c r="E40" s="35"/>
    </row>
    <row r="41" spans="1:5" ht="15" customHeight="1">
      <c r="A41" s="249" t="s">
        <v>405</v>
      </c>
      <c r="B41" s="31"/>
      <c r="C41" s="11">
        <f>'TB-本期'!AC213</f>
        <v>0</v>
      </c>
      <c r="D41" s="212"/>
      <c r="E41" s="27"/>
    </row>
    <row r="42" spans="1:5" ht="15" customHeight="1">
      <c r="A42" s="249" t="s">
        <v>406</v>
      </c>
      <c r="B42" s="31"/>
      <c r="C42" s="11">
        <f>-'TB-本期'!AC214</f>
        <v>0</v>
      </c>
      <c r="D42" s="212"/>
      <c r="E42" s="27"/>
    </row>
    <row r="43" spans="1:5" ht="15" customHeight="1">
      <c r="A43" s="252" t="s">
        <v>407</v>
      </c>
      <c r="B43" s="31"/>
      <c r="C43" s="37">
        <f>SUM(C38:C42)</f>
        <v>0</v>
      </c>
      <c r="D43" s="253">
        <f>SUM(D38:D42)</f>
        <v>0</v>
      </c>
      <c r="E43" s="27"/>
    </row>
    <row r="44" spans="1:5" ht="15" customHeight="1">
      <c r="A44" s="252" t="s">
        <v>408</v>
      </c>
      <c r="B44" s="31"/>
      <c r="C44" s="37">
        <f>C37-C43</f>
        <v>0</v>
      </c>
      <c r="D44" s="253">
        <f>D37-D43</f>
        <v>0</v>
      </c>
      <c r="E44" s="27"/>
    </row>
    <row r="45" spans="1:5" ht="15" customHeight="1">
      <c r="A45" s="247" t="s">
        <v>409</v>
      </c>
      <c r="B45" s="31"/>
      <c r="C45" s="32"/>
      <c r="D45" s="254"/>
      <c r="E45" s="27"/>
    </row>
    <row r="46" spans="1:5" ht="15" customHeight="1">
      <c r="A46" s="255" t="s">
        <v>410</v>
      </c>
      <c r="B46" s="31"/>
      <c r="C46" s="11">
        <f>'TB-本期'!AC218</f>
        <v>0</v>
      </c>
      <c r="D46" s="212"/>
      <c r="E46" s="27"/>
    </row>
    <row r="47" spans="1:5" ht="15" customHeight="1">
      <c r="A47" s="255" t="s">
        <v>411</v>
      </c>
      <c r="B47" s="31"/>
      <c r="C47" s="11"/>
      <c r="D47" s="212"/>
      <c r="E47" s="27"/>
    </row>
    <row r="48" spans="1:5" ht="15" customHeight="1">
      <c r="A48" s="255" t="s">
        <v>412</v>
      </c>
      <c r="B48" s="31"/>
      <c r="C48" s="11">
        <f>'TB-本期'!AC219</f>
        <v>0</v>
      </c>
      <c r="D48" s="212"/>
      <c r="E48" s="27"/>
    </row>
    <row r="49" spans="1:5" ht="15" customHeight="1">
      <c r="A49" s="255" t="s">
        <v>413</v>
      </c>
      <c r="B49" s="31"/>
      <c r="C49" s="11"/>
      <c r="D49" s="212"/>
      <c r="E49" s="27"/>
    </row>
    <row r="50" spans="1:5" ht="15" customHeight="1">
      <c r="A50" s="255" t="s">
        <v>414</v>
      </c>
      <c r="B50" s="31"/>
      <c r="C50" s="11">
        <f>'TB-本期'!AC220</f>
        <v>0</v>
      </c>
      <c r="D50" s="212"/>
      <c r="E50" s="27"/>
    </row>
    <row r="51" spans="1:5" ht="15" customHeight="1">
      <c r="A51" s="252" t="s">
        <v>415</v>
      </c>
      <c r="B51" s="31"/>
      <c r="C51" s="37">
        <f>SUM(C46,C48:C50)</f>
        <v>0</v>
      </c>
      <c r="D51" s="253">
        <f>SUM(D46,D48:D50)</f>
        <v>0</v>
      </c>
      <c r="E51" s="27"/>
    </row>
    <row r="52" spans="1:5" ht="15" customHeight="1">
      <c r="A52" s="255" t="s">
        <v>416</v>
      </c>
      <c r="B52" s="31"/>
      <c r="C52" s="11">
        <f>'TB-本期'!AC222</f>
        <v>0</v>
      </c>
      <c r="D52" s="212"/>
      <c r="E52" s="27"/>
    </row>
    <row r="53" spans="1:5" ht="15" customHeight="1">
      <c r="A53" s="255" t="s">
        <v>417</v>
      </c>
      <c r="B53" s="31"/>
      <c r="C53" s="11">
        <f>'TB-本期'!AC223</f>
        <v>0</v>
      </c>
      <c r="D53" s="212"/>
      <c r="E53" s="27"/>
    </row>
    <row r="54" spans="1:5" ht="15" customHeight="1">
      <c r="A54" s="255" t="s">
        <v>418</v>
      </c>
      <c r="B54" s="31"/>
      <c r="C54" s="11"/>
      <c r="D54" s="212"/>
      <c r="E54" s="27"/>
    </row>
    <row r="55" spans="1:5" ht="15" customHeight="1">
      <c r="A55" s="255" t="s">
        <v>419</v>
      </c>
      <c r="B55" s="31"/>
      <c r="C55" s="11">
        <f>'TB-本期'!AC224</f>
        <v>0</v>
      </c>
      <c r="D55" s="212"/>
      <c r="E55" s="27"/>
    </row>
    <row r="56" spans="1:5" ht="15" customHeight="1">
      <c r="A56" s="252" t="s">
        <v>420</v>
      </c>
      <c r="B56" s="31"/>
      <c r="C56" s="37">
        <f>SUM(C52:C53,C55)</f>
        <v>0</v>
      </c>
      <c r="D56" s="253">
        <f>SUM(D52:D53,D55)</f>
        <v>0</v>
      </c>
      <c r="E56" s="27"/>
    </row>
    <row r="57" spans="1:5" ht="15" customHeight="1">
      <c r="A57" s="252" t="s">
        <v>421</v>
      </c>
      <c r="B57" s="31"/>
      <c r="C57" s="37">
        <f>C51-C56</f>
        <v>0</v>
      </c>
      <c r="D57" s="253">
        <f>D51-D56</f>
        <v>0</v>
      </c>
      <c r="E57" s="27"/>
    </row>
    <row r="58" spans="1:5" ht="15" customHeight="1">
      <c r="A58" s="247" t="s">
        <v>422</v>
      </c>
      <c r="B58" s="31"/>
      <c r="C58" s="11">
        <f>'TB-本期'!AC227</f>
        <v>0</v>
      </c>
      <c r="D58" s="212"/>
      <c r="E58" s="27"/>
    </row>
    <row r="59" spans="1:5" ht="15" customHeight="1">
      <c r="A59" s="247" t="s">
        <v>423</v>
      </c>
      <c r="B59" s="38"/>
      <c r="C59" s="11">
        <f>C30+C44+C57+C58</f>
        <v>0</v>
      </c>
      <c r="D59" s="212">
        <f>D30+D44+D57+D58</f>
        <v>0</v>
      </c>
    </row>
    <row r="60" spans="1:5" ht="15" customHeight="1">
      <c r="A60" s="255" t="s">
        <v>424</v>
      </c>
      <c r="B60" s="39"/>
      <c r="C60" s="11">
        <f>'TB-本期'!AC229</f>
        <v>0</v>
      </c>
      <c r="D60" s="212">
        <f>'TB-上期'!AC229</f>
        <v>0</v>
      </c>
    </row>
    <row r="61" spans="1:5" ht="15" customHeight="1" thickBot="1">
      <c r="A61" s="256" t="s">
        <v>425</v>
      </c>
      <c r="B61" s="257"/>
      <c r="C61" s="258">
        <f>C59+C60</f>
        <v>0</v>
      </c>
      <c r="D61" s="259">
        <f>D59+D60</f>
        <v>0</v>
      </c>
    </row>
    <row r="62" spans="1:5" s="12" customFormat="1" ht="15" customHeight="1">
      <c r="A62" s="277" t="s">
        <v>364</v>
      </c>
      <c r="B62" s="277"/>
      <c r="C62" s="277"/>
      <c r="D62" s="277"/>
    </row>
    <row r="63" spans="1:5" ht="15.95" customHeight="1">
      <c r="C63" s="84"/>
      <c r="D63" s="87"/>
    </row>
    <row r="64" spans="1:5" ht="15.95" customHeight="1">
      <c r="C64" s="84"/>
      <c r="D64" s="87"/>
    </row>
    <row r="65" spans="3:4" ht="15.95" customHeight="1">
      <c r="C65" s="84"/>
      <c r="D65" s="87"/>
    </row>
    <row r="66" spans="3:4" ht="15.95" customHeight="1">
      <c r="C66" s="84"/>
      <c r="D66" s="87"/>
    </row>
    <row r="67" spans="3:4" ht="15.95" customHeight="1">
      <c r="C67" s="84"/>
      <c r="D67" s="87"/>
    </row>
  </sheetData>
  <sheetProtection formatColumns="0" formatRows="0"/>
  <mergeCells count="4">
    <mergeCell ref="A1:D1"/>
    <mergeCell ref="A2:D2"/>
    <mergeCell ref="A62:D62"/>
    <mergeCell ref="B3:C3"/>
  </mergeCells>
  <phoneticPr fontId="1" type="noConversion"/>
  <printOptions horizontalCentered="1"/>
  <pageMargins left="0.35433070866141736" right="0.31496062992125984" top="0.51181102362204722" bottom="0.43307086614173229" header="0.31496062992125984" footer="0.23622047244094491"/>
  <pageSetup paperSize="9" firstPageNumber="6" orientation="portrait" useFirstPageNumber="1" r:id="rId1"/>
  <headerFooter>
    <oddFooter>&amp;C6</oddFooter>
  </headerFooter>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41"/>
  <sheetViews>
    <sheetView view="pageBreakPreview" zoomScaleNormal="100" zoomScaleSheetLayoutView="100" workbookViewId="0">
      <pane xSplit="1" ySplit="6" topLeftCell="B7" activePane="bottomRight" state="frozen"/>
      <selection activeCell="C6" sqref="C6"/>
      <selection pane="topRight" activeCell="C6" sqref="C6"/>
      <selection pane="bottomLeft" activeCell="C6" sqref="C6"/>
      <selection pane="bottomRight" activeCell="C6" sqref="C6"/>
    </sheetView>
  </sheetViews>
  <sheetFormatPr defaultRowHeight="15"/>
  <cols>
    <col min="1" max="1" width="29.125" style="162" customWidth="1"/>
    <col min="2" max="2" width="13.875" style="162" customWidth="1"/>
    <col min="3" max="5" width="6.25" style="162" hidden="1" customWidth="1"/>
    <col min="6" max="6" width="12.375" style="162" customWidth="1"/>
    <col min="7" max="7" width="7.5" style="162" hidden="1" customWidth="1"/>
    <col min="8" max="8" width="11.125" style="162" customWidth="1"/>
    <col min="9" max="9" width="9.5" style="162" hidden="1" customWidth="1"/>
    <col min="10" max="10" width="12.625" style="162" customWidth="1"/>
    <col min="11" max="11" width="13.875" style="162" customWidth="1"/>
    <col min="12" max="12" width="13.125" style="162" customWidth="1"/>
    <col min="13" max="14" width="13.875" style="162" customWidth="1"/>
    <col min="15" max="17" width="6.25" style="162" hidden="1" customWidth="1"/>
    <col min="18" max="18" width="9.5" style="162" customWidth="1"/>
    <col min="19" max="19" width="7.5" style="162" hidden="1" customWidth="1"/>
    <col min="20" max="20" width="10.875" style="162" customWidth="1"/>
    <col min="21" max="21" width="9.5" style="162" hidden="1" customWidth="1"/>
    <col min="22" max="22" width="11.375" style="162" customWidth="1"/>
    <col min="23" max="25" width="13.875" style="162" customWidth="1"/>
    <col min="26" max="257" width="9" style="162"/>
    <col min="258" max="258" width="29.125" style="162" customWidth="1"/>
    <col min="259" max="259" width="13.75" style="162" customWidth="1"/>
    <col min="260" max="262" width="0" style="162" hidden="1" customWidth="1"/>
    <col min="263" max="267" width="6.25" style="162" customWidth="1"/>
    <col min="268" max="268" width="13.75" style="162" customWidth="1"/>
    <col min="269" max="269" width="0" style="162" hidden="1" customWidth="1"/>
    <col min="270" max="271" width="13.75" style="162" customWidth="1"/>
    <col min="272" max="274" width="0" style="162" hidden="1" customWidth="1"/>
    <col min="275" max="279" width="6.25" style="162" customWidth="1"/>
    <col min="280" max="281" width="13.75" style="162" customWidth="1"/>
    <col min="282" max="513" width="9" style="162"/>
    <col min="514" max="514" width="29.125" style="162" customWidth="1"/>
    <col min="515" max="515" width="13.75" style="162" customWidth="1"/>
    <col min="516" max="518" width="0" style="162" hidden="1" customWidth="1"/>
    <col min="519" max="523" width="6.25" style="162" customWidth="1"/>
    <col min="524" max="524" width="13.75" style="162" customWidth="1"/>
    <col min="525" max="525" width="0" style="162" hidden="1" customWidth="1"/>
    <col min="526" max="527" width="13.75" style="162" customWidth="1"/>
    <col min="528" max="530" width="0" style="162" hidden="1" customWidth="1"/>
    <col min="531" max="535" width="6.25" style="162" customWidth="1"/>
    <col min="536" max="537" width="13.75" style="162" customWidth="1"/>
    <col min="538" max="769" width="9" style="162"/>
    <col min="770" max="770" width="29.125" style="162" customWidth="1"/>
    <col min="771" max="771" width="13.75" style="162" customWidth="1"/>
    <col min="772" max="774" width="0" style="162" hidden="1" customWidth="1"/>
    <col min="775" max="779" width="6.25" style="162" customWidth="1"/>
    <col min="780" max="780" width="13.75" style="162" customWidth="1"/>
    <col min="781" max="781" width="0" style="162" hidden="1" customWidth="1"/>
    <col min="782" max="783" width="13.75" style="162" customWidth="1"/>
    <col min="784" max="786" width="0" style="162" hidden="1" customWidth="1"/>
    <col min="787" max="791" width="6.25" style="162" customWidth="1"/>
    <col min="792" max="793" width="13.75" style="162" customWidth="1"/>
    <col min="794" max="1025" width="9" style="162"/>
    <col min="1026" max="1026" width="29.125" style="162" customWidth="1"/>
    <col min="1027" max="1027" width="13.75" style="162" customWidth="1"/>
    <col min="1028" max="1030" width="0" style="162" hidden="1" customWidth="1"/>
    <col min="1031" max="1035" width="6.25" style="162" customWidth="1"/>
    <col min="1036" max="1036" width="13.75" style="162" customWidth="1"/>
    <col min="1037" max="1037" width="0" style="162" hidden="1" customWidth="1"/>
    <col min="1038" max="1039" width="13.75" style="162" customWidth="1"/>
    <col min="1040" max="1042" width="0" style="162" hidden="1" customWidth="1"/>
    <col min="1043" max="1047" width="6.25" style="162" customWidth="1"/>
    <col min="1048" max="1049" width="13.75" style="162" customWidth="1"/>
    <col min="1050" max="1281" width="9" style="162"/>
    <col min="1282" max="1282" width="29.125" style="162" customWidth="1"/>
    <col min="1283" max="1283" width="13.75" style="162" customWidth="1"/>
    <col min="1284" max="1286" width="0" style="162" hidden="1" customWidth="1"/>
    <col min="1287" max="1291" width="6.25" style="162" customWidth="1"/>
    <col min="1292" max="1292" width="13.75" style="162" customWidth="1"/>
    <col min="1293" max="1293" width="0" style="162" hidden="1" customWidth="1"/>
    <col min="1294" max="1295" width="13.75" style="162" customWidth="1"/>
    <col min="1296" max="1298" width="0" style="162" hidden="1" customWidth="1"/>
    <col min="1299" max="1303" width="6.25" style="162" customWidth="1"/>
    <col min="1304" max="1305" width="13.75" style="162" customWidth="1"/>
    <col min="1306" max="1537" width="9" style="162"/>
    <col min="1538" max="1538" width="29.125" style="162" customWidth="1"/>
    <col min="1539" max="1539" width="13.75" style="162" customWidth="1"/>
    <col min="1540" max="1542" width="0" style="162" hidden="1" customWidth="1"/>
    <col min="1543" max="1547" width="6.25" style="162" customWidth="1"/>
    <col min="1548" max="1548" width="13.75" style="162" customWidth="1"/>
    <col min="1549" max="1549" width="0" style="162" hidden="1" customWidth="1"/>
    <col min="1550" max="1551" width="13.75" style="162" customWidth="1"/>
    <col min="1552" max="1554" width="0" style="162" hidden="1" customWidth="1"/>
    <col min="1555" max="1559" width="6.25" style="162" customWidth="1"/>
    <col min="1560" max="1561" width="13.75" style="162" customWidth="1"/>
    <col min="1562" max="1793" width="9" style="162"/>
    <col min="1794" max="1794" width="29.125" style="162" customWidth="1"/>
    <col min="1795" max="1795" width="13.75" style="162" customWidth="1"/>
    <col min="1796" max="1798" width="0" style="162" hidden="1" customWidth="1"/>
    <col min="1799" max="1803" width="6.25" style="162" customWidth="1"/>
    <col min="1804" max="1804" width="13.75" style="162" customWidth="1"/>
    <col min="1805" max="1805" width="0" style="162" hidden="1" customWidth="1"/>
    <col min="1806" max="1807" width="13.75" style="162" customWidth="1"/>
    <col min="1808" max="1810" width="0" style="162" hidden="1" customWidth="1"/>
    <col min="1811" max="1815" width="6.25" style="162" customWidth="1"/>
    <col min="1816" max="1817" width="13.75" style="162" customWidth="1"/>
    <col min="1818" max="2049" width="9" style="162"/>
    <col min="2050" max="2050" width="29.125" style="162" customWidth="1"/>
    <col min="2051" max="2051" width="13.75" style="162" customWidth="1"/>
    <col min="2052" max="2054" width="0" style="162" hidden="1" customWidth="1"/>
    <col min="2055" max="2059" width="6.25" style="162" customWidth="1"/>
    <col min="2060" max="2060" width="13.75" style="162" customWidth="1"/>
    <col min="2061" max="2061" width="0" style="162" hidden="1" customWidth="1"/>
    <col min="2062" max="2063" width="13.75" style="162" customWidth="1"/>
    <col min="2064" max="2066" width="0" style="162" hidden="1" customWidth="1"/>
    <col min="2067" max="2071" width="6.25" style="162" customWidth="1"/>
    <col min="2072" max="2073" width="13.75" style="162" customWidth="1"/>
    <col min="2074" max="2305" width="9" style="162"/>
    <col min="2306" max="2306" width="29.125" style="162" customWidth="1"/>
    <col min="2307" max="2307" width="13.75" style="162" customWidth="1"/>
    <col min="2308" max="2310" width="0" style="162" hidden="1" customWidth="1"/>
    <col min="2311" max="2315" width="6.25" style="162" customWidth="1"/>
    <col min="2316" max="2316" width="13.75" style="162" customWidth="1"/>
    <col min="2317" max="2317" width="0" style="162" hidden="1" customWidth="1"/>
    <col min="2318" max="2319" width="13.75" style="162" customWidth="1"/>
    <col min="2320" max="2322" width="0" style="162" hidden="1" customWidth="1"/>
    <col min="2323" max="2327" width="6.25" style="162" customWidth="1"/>
    <col min="2328" max="2329" width="13.75" style="162" customWidth="1"/>
    <col min="2330" max="2561" width="9" style="162"/>
    <col min="2562" max="2562" width="29.125" style="162" customWidth="1"/>
    <col min="2563" max="2563" width="13.75" style="162" customWidth="1"/>
    <col min="2564" max="2566" width="0" style="162" hidden="1" customWidth="1"/>
    <col min="2567" max="2571" width="6.25" style="162" customWidth="1"/>
    <col min="2572" max="2572" width="13.75" style="162" customWidth="1"/>
    <col min="2573" max="2573" width="0" style="162" hidden="1" customWidth="1"/>
    <col min="2574" max="2575" width="13.75" style="162" customWidth="1"/>
    <col min="2576" max="2578" width="0" style="162" hidden="1" customWidth="1"/>
    <col min="2579" max="2583" width="6.25" style="162" customWidth="1"/>
    <col min="2584" max="2585" width="13.75" style="162" customWidth="1"/>
    <col min="2586" max="2817" width="9" style="162"/>
    <col min="2818" max="2818" width="29.125" style="162" customWidth="1"/>
    <col min="2819" max="2819" width="13.75" style="162" customWidth="1"/>
    <col min="2820" max="2822" width="0" style="162" hidden="1" customWidth="1"/>
    <col min="2823" max="2827" width="6.25" style="162" customWidth="1"/>
    <col min="2828" max="2828" width="13.75" style="162" customWidth="1"/>
    <col min="2829" max="2829" width="0" style="162" hidden="1" customWidth="1"/>
    <col min="2830" max="2831" width="13.75" style="162" customWidth="1"/>
    <col min="2832" max="2834" width="0" style="162" hidden="1" customWidth="1"/>
    <col min="2835" max="2839" width="6.25" style="162" customWidth="1"/>
    <col min="2840" max="2841" width="13.75" style="162" customWidth="1"/>
    <col min="2842" max="3073" width="9" style="162"/>
    <col min="3074" max="3074" width="29.125" style="162" customWidth="1"/>
    <col min="3075" max="3075" width="13.75" style="162" customWidth="1"/>
    <col min="3076" max="3078" width="0" style="162" hidden="1" customWidth="1"/>
    <col min="3079" max="3083" width="6.25" style="162" customWidth="1"/>
    <col min="3084" max="3084" width="13.75" style="162" customWidth="1"/>
    <col min="3085" max="3085" width="0" style="162" hidden="1" customWidth="1"/>
    <col min="3086" max="3087" width="13.75" style="162" customWidth="1"/>
    <col min="3088" max="3090" width="0" style="162" hidden="1" customWidth="1"/>
    <col min="3091" max="3095" width="6.25" style="162" customWidth="1"/>
    <col min="3096" max="3097" width="13.75" style="162" customWidth="1"/>
    <col min="3098" max="3329" width="9" style="162"/>
    <col min="3330" max="3330" width="29.125" style="162" customWidth="1"/>
    <col min="3331" max="3331" width="13.75" style="162" customWidth="1"/>
    <col min="3332" max="3334" width="0" style="162" hidden="1" customWidth="1"/>
    <col min="3335" max="3339" width="6.25" style="162" customWidth="1"/>
    <col min="3340" max="3340" width="13.75" style="162" customWidth="1"/>
    <col min="3341" max="3341" width="0" style="162" hidden="1" customWidth="1"/>
    <col min="3342" max="3343" width="13.75" style="162" customWidth="1"/>
    <col min="3344" max="3346" width="0" style="162" hidden="1" customWidth="1"/>
    <col min="3347" max="3351" width="6.25" style="162" customWidth="1"/>
    <col min="3352" max="3353" width="13.75" style="162" customWidth="1"/>
    <col min="3354" max="3585" width="9" style="162"/>
    <col min="3586" max="3586" width="29.125" style="162" customWidth="1"/>
    <col min="3587" max="3587" width="13.75" style="162" customWidth="1"/>
    <col min="3588" max="3590" width="0" style="162" hidden="1" customWidth="1"/>
    <col min="3591" max="3595" width="6.25" style="162" customWidth="1"/>
    <col min="3596" max="3596" width="13.75" style="162" customWidth="1"/>
    <col min="3597" max="3597" width="0" style="162" hidden="1" customWidth="1"/>
    <col min="3598" max="3599" width="13.75" style="162" customWidth="1"/>
    <col min="3600" max="3602" width="0" style="162" hidden="1" customWidth="1"/>
    <col min="3603" max="3607" width="6.25" style="162" customWidth="1"/>
    <col min="3608" max="3609" width="13.75" style="162" customWidth="1"/>
    <col min="3610" max="3841" width="9" style="162"/>
    <col min="3842" max="3842" width="29.125" style="162" customWidth="1"/>
    <col min="3843" max="3843" width="13.75" style="162" customWidth="1"/>
    <col min="3844" max="3846" width="0" style="162" hidden="1" customWidth="1"/>
    <col min="3847" max="3851" width="6.25" style="162" customWidth="1"/>
    <col min="3852" max="3852" width="13.75" style="162" customWidth="1"/>
    <col min="3853" max="3853" width="0" style="162" hidden="1" customWidth="1"/>
    <col min="3854" max="3855" width="13.75" style="162" customWidth="1"/>
    <col min="3856" max="3858" width="0" style="162" hidden="1" customWidth="1"/>
    <col min="3859" max="3863" width="6.25" style="162" customWidth="1"/>
    <col min="3864" max="3865" width="13.75" style="162" customWidth="1"/>
    <col min="3866" max="4097" width="9" style="162"/>
    <col min="4098" max="4098" width="29.125" style="162" customWidth="1"/>
    <col min="4099" max="4099" width="13.75" style="162" customWidth="1"/>
    <col min="4100" max="4102" width="0" style="162" hidden="1" customWidth="1"/>
    <col min="4103" max="4107" width="6.25" style="162" customWidth="1"/>
    <col min="4108" max="4108" width="13.75" style="162" customWidth="1"/>
    <col min="4109" max="4109" width="0" style="162" hidden="1" customWidth="1"/>
    <col min="4110" max="4111" width="13.75" style="162" customWidth="1"/>
    <col min="4112" max="4114" width="0" style="162" hidden="1" customWidth="1"/>
    <col min="4115" max="4119" width="6.25" style="162" customWidth="1"/>
    <col min="4120" max="4121" width="13.75" style="162" customWidth="1"/>
    <col min="4122" max="4353" width="9" style="162"/>
    <col min="4354" max="4354" width="29.125" style="162" customWidth="1"/>
    <col min="4355" max="4355" width="13.75" style="162" customWidth="1"/>
    <col min="4356" max="4358" width="0" style="162" hidden="1" customWidth="1"/>
    <col min="4359" max="4363" width="6.25" style="162" customWidth="1"/>
    <col min="4364" max="4364" width="13.75" style="162" customWidth="1"/>
    <col min="4365" max="4365" width="0" style="162" hidden="1" customWidth="1"/>
    <col min="4366" max="4367" width="13.75" style="162" customWidth="1"/>
    <col min="4368" max="4370" width="0" style="162" hidden="1" customWidth="1"/>
    <col min="4371" max="4375" width="6.25" style="162" customWidth="1"/>
    <col min="4376" max="4377" width="13.75" style="162" customWidth="1"/>
    <col min="4378" max="4609" width="9" style="162"/>
    <col min="4610" max="4610" width="29.125" style="162" customWidth="1"/>
    <col min="4611" max="4611" width="13.75" style="162" customWidth="1"/>
    <col min="4612" max="4614" width="0" style="162" hidden="1" customWidth="1"/>
    <col min="4615" max="4619" width="6.25" style="162" customWidth="1"/>
    <col min="4620" max="4620" width="13.75" style="162" customWidth="1"/>
    <col min="4621" max="4621" width="0" style="162" hidden="1" customWidth="1"/>
    <col min="4622" max="4623" width="13.75" style="162" customWidth="1"/>
    <col min="4624" max="4626" width="0" style="162" hidden="1" customWidth="1"/>
    <col min="4627" max="4631" width="6.25" style="162" customWidth="1"/>
    <col min="4632" max="4633" width="13.75" style="162" customWidth="1"/>
    <col min="4634" max="4865" width="9" style="162"/>
    <col min="4866" max="4866" width="29.125" style="162" customWidth="1"/>
    <col min="4867" max="4867" width="13.75" style="162" customWidth="1"/>
    <col min="4868" max="4870" width="0" style="162" hidden="1" customWidth="1"/>
    <col min="4871" max="4875" width="6.25" style="162" customWidth="1"/>
    <col min="4876" max="4876" width="13.75" style="162" customWidth="1"/>
    <col min="4877" max="4877" width="0" style="162" hidden="1" customWidth="1"/>
    <col min="4878" max="4879" width="13.75" style="162" customWidth="1"/>
    <col min="4880" max="4882" width="0" style="162" hidden="1" customWidth="1"/>
    <col min="4883" max="4887" width="6.25" style="162" customWidth="1"/>
    <col min="4888" max="4889" width="13.75" style="162" customWidth="1"/>
    <col min="4890" max="5121" width="9" style="162"/>
    <col min="5122" max="5122" width="29.125" style="162" customWidth="1"/>
    <col min="5123" max="5123" width="13.75" style="162" customWidth="1"/>
    <col min="5124" max="5126" width="0" style="162" hidden="1" customWidth="1"/>
    <col min="5127" max="5131" width="6.25" style="162" customWidth="1"/>
    <col min="5132" max="5132" width="13.75" style="162" customWidth="1"/>
    <col min="5133" max="5133" width="0" style="162" hidden="1" customWidth="1"/>
    <col min="5134" max="5135" width="13.75" style="162" customWidth="1"/>
    <col min="5136" max="5138" width="0" style="162" hidden="1" customWidth="1"/>
    <col min="5139" max="5143" width="6.25" style="162" customWidth="1"/>
    <col min="5144" max="5145" width="13.75" style="162" customWidth="1"/>
    <col min="5146" max="5377" width="9" style="162"/>
    <col min="5378" max="5378" width="29.125" style="162" customWidth="1"/>
    <col min="5379" max="5379" width="13.75" style="162" customWidth="1"/>
    <col min="5380" max="5382" width="0" style="162" hidden="1" customWidth="1"/>
    <col min="5383" max="5387" width="6.25" style="162" customWidth="1"/>
    <col min="5388" max="5388" width="13.75" style="162" customWidth="1"/>
    <col min="5389" max="5389" width="0" style="162" hidden="1" customWidth="1"/>
    <col min="5390" max="5391" width="13.75" style="162" customWidth="1"/>
    <col min="5392" max="5394" width="0" style="162" hidden="1" customWidth="1"/>
    <col min="5395" max="5399" width="6.25" style="162" customWidth="1"/>
    <col min="5400" max="5401" width="13.75" style="162" customWidth="1"/>
    <col min="5402" max="5633" width="9" style="162"/>
    <col min="5634" max="5634" width="29.125" style="162" customWidth="1"/>
    <col min="5635" max="5635" width="13.75" style="162" customWidth="1"/>
    <col min="5636" max="5638" width="0" style="162" hidden="1" customWidth="1"/>
    <col min="5639" max="5643" width="6.25" style="162" customWidth="1"/>
    <col min="5644" max="5644" width="13.75" style="162" customWidth="1"/>
    <col min="5645" max="5645" width="0" style="162" hidden="1" customWidth="1"/>
    <col min="5646" max="5647" width="13.75" style="162" customWidth="1"/>
    <col min="5648" max="5650" width="0" style="162" hidden="1" customWidth="1"/>
    <col min="5651" max="5655" width="6.25" style="162" customWidth="1"/>
    <col min="5656" max="5657" width="13.75" style="162" customWidth="1"/>
    <col min="5658" max="5889" width="9" style="162"/>
    <col min="5890" max="5890" width="29.125" style="162" customWidth="1"/>
    <col min="5891" max="5891" width="13.75" style="162" customWidth="1"/>
    <col min="5892" max="5894" width="0" style="162" hidden="1" customWidth="1"/>
    <col min="5895" max="5899" width="6.25" style="162" customWidth="1"/>
    <col min="5900" max="5900" width="13.75" style="162" customWidth="1"/>
    <col min="5901" max="5901" width="0" style="162" hidden="1" customWidth="1"/>
    <col min="5902" max="5903" width="13.75" style="162" customWidth="1"/>
    <col min="5904" max="5906" width="0" style="162" hidden="1" customWidth="1"/>
    <col min="5907" max="5911" width="6.25" style="162" customWidth="1"/>
    <col min="5912" max="5913" width="13.75" style="162" customWidth="1"/>
    <col min="5914" max="6145" width="9" style="162"/>
    <col min="6146" max="6146" width="29.125" style="162" customWidth="1"/>
    <col min="6147" max="6147" width="13.75" style="162" customWidth="1"/>
    <col min="6148" max="6150" width="0" style="162" hidden="1" customWidth="1"/>
    <col min="6151" max="6155" width="6.25" style="162" customWidth="1"/>
    <col min="6156" max="6156" width="13.75" style="162" customWidth="1"/>
    <col min="6157" max="6157" width="0" style="162" hidden="1" customWidth="1"/>
    <col min="6158" max="6159" width="13.75" style="162" customWidth="1"/>
    <col min="6160" max="6162" width="0" style="162" hidden="1" customWidth="1"/>
    <col min="6163" max="6167" width="6.25" style="162" customWidth="1"/>
    <col min="6168" max="6169" width="13.75" style="162" customWidth="1"/>
    <col min="6170" max="6401" width="9" style="162"/>
    <col min="6402" max="6402" width="29.125" style="162" customWidth="1"/>
    <col min="6403" max="6403" width="13.75" style="162" customWidth="1"/>
    <col min="6404" max="6406" width="0" style="162" hidden="1" customWidth="1"/>
    <col min="6407" max="6411" width="6.25" style="162" customWidth="1"/>
    <col min="6412" max="6412" width="13.75" style="162" customWidth="1"/>
    <col min="6413" max="6413" width="0" style="162" hidden="1" customWidth="1"/>
    <col min="6414" max="6415" width="13.75" style="162" customWidth="1"/>
    <col min="6416" max="6418" width="0" style="162" hidden="1" customWidth="1"/>
    <col min="6419" max="6423" width="6.25" style="162" customWidth="1"/>
    <col min="6424" max="6425" width="13.75" style="162" customWidth="1"/>
    <col min="6426" max="6657" width="9" style="162"/>
    <col min="6658" max="6658" width="29.125" style="162" customWidth="1"/>
    <col min="6659" max="6659" width="13.75" style="162" customWidth="1"/>
    <col min="6660" max="6662" width="0" style="162" hidden="1" customWidth="1"/>
    <col min="6663" max="6667" width="6.25" style="162" customWidth="1"/>
    <col min="6668" max="6668" width="13.75" style="162" customWidth="1"/>
    <col min="6669" max="6669" width="0" style="162" hidden="1" customWidth="1"/>
    <col min="6670" max="6671" width="13.75" style="162" customWidth="1"/>
    <col min="6672" max="6674" width="0" style="162" hidden="1" customWidth="1"/>
    <col min="6675" max="6679" width="6.25" style="162" customWidth="1"/>
    <col min="6680" max="6681" width="13.75" style="162" customWidth="1"/>
    <col min="6682" max="6913" width="9" style="162"/>
    <col min="6914" max="6914" width="29.125" style="162" customWidth="1"/>
    <col min="6915" max="6915" width="13.75" style="162" customWidth="1"/>
    <col min="6916" max="6918" width="0" style="162" hidden="1" customWidth="1"/>
    <col min="6919" max="6923" width="6.25" style="162" customWidth="1"/>
    <col min="6924" max="6924" width="13.75" style="162" customWidth="1"/>
    <col min="6925" max="6925" width="0" style="162" hidden="1" customWidth="1"/>
    <col min="6926" max="6927" width="13.75" style="162" customWidth="1"/>
    <col min="6928" max="6930" width="0" style="162" hidden="1" customWidth="1"/>
    <col min="6931" max="6935" width="6.25" style="162" customWidth="1"/>
    <col min="6936" max="6937" width="13.75" style="162" customWidth="1"/>
    <col min="6938" max="7169" width="9" style="162"/>
    <col min="7170" max="7170" width="29.125" style="162" customWidth="1"/>
    <col min="7171" max="7171" width="13.75" style="162" customWidth="1"/>
    <col min="7172" max="7174" width="0" style="162" hidden="1" customWidth="1"/>
    <col min="7175" max="7179" width="6.25" style="162" customWidth="1"/>
    <col min="7180" max="7180" width="13.75" style="162" customWidth="1"/>
    <col min="7181" max="7181" width="0" style="162" hidden="1" customWidth="1"/>
    <col min="7182" max="7183" width="13.75" style="162" customWidth="1"/>
    <col min="7184" max="7186" width="0" style="162" hidden="1" customWidth="1"/>
    <col min="7187" max="7191" width="6.25" style="162" customWidth="1"/>
    <col min="7192" max="7193" width="13.75" style="162" customWidth="1"/>
    <col min="7194" max="7425" width="9" style="162"/>
    <col min="7426" max="7426" width="29.125" style="162" customWidth="1"/>
    <col min="7427" max="7427" width="13.75" style="162" customWidth="1"/>
    <col min="7428" max="7430" width="0" style="162" hidden="1" customWidth="1"/>
    <col min="7431" max="7435" width="6.25" style="162" customWidth="1"/>
    <col min="7436" max="7436" width="13.75" style="162" customWidth="1"/>
    <col min="7437" max="7437" width="0" style="162" hidden="1" customWidth="1"/>
    <col min="7438" max="7439" width="13.75" style="162" customWidth="1"/>
    <col min="7440" max="7442" width="0" style="162" hidden="1" customWidth="1"/>
    <col min="7443" max="7447" width="6.25" style="162" customWidth="1"/>
    <col min="7448" max="7449" width="13.75" style="162" customWidth="1"/>
    <col min="7450" max="7681" width="9" style="162"/>
    <col min="7682" max="7682" width="29.125" style="162" customWidth="1"/>
    <col min="7683" max="7683" width="13.75" style="162" customWidth="1"/>
    <col min="7684" max="7686" width="0" style="162" hidden="1" customWidth="1"/>
    <col min="7687" max="7691" width="6.25" style="162" customWidth="1"/>
    <col min="7692" max="7692" width="13.75" style="162" customWidth="1"/>
    <col min="7693" max="7693" width="0" style="162" hidden="1" customWidth="1"/>
    <col min="7694" max="7695" width="13.75" style="162" customWidth="1"/>
    <col min="7696" max="7698" width="0" style="162" hidden="1" customWidth="1"/>
    <col min="7699" max="7703" width="6.25" style="162" customWidth="1"/>
    <col min="7704" max="7705" width="13.75" style="162" customWidth="1"/>
    <col min="7706" max="7937" width="9" style="162"/>
    <col min="7938" max="7938" width="29.125" style="162" customWidth="1"/>
    <col min="7939" max="7939" width="13.75" style="162" customWidth="1"/>
    <col min="7940" max="7942" width="0" style="162" hidden="1" customWidth="1"/>
    <col min="7943" max="7947" width="6.25" style="162" customWidth="1"/>
    <col min="7948" max="7948" width="13.75" style="162" customWidth="1"/>
    <col min="7949" max="7949" width="0" style="162" hidden="1" customWidth="1"/>
    <col min="7950" max="7951" width="13.75" style="162" customWidth="1"/>
    <col min="7952" max="7954" width="0" style="162" hidden="1" customWidth="1"/>
    <col min="7955" max="7959" width="6.25" style="162" customWidth="1"/>
    <col min="7960" max="7961" width="13.75" style="162" customWidth="1"/>
    <col min="7962" max="8193" width="9" style="162"/>
    <col min="8194" max="8194" width="29.125" style="162" customWidth="1"/>
    <col min="8195" max="8195" width="13.75" style="162" customWidth="1"/>
    <col min="8196" max="8198" width="0" style="162" hidden="1" customWidth="1"/>
    <col min="8199" max="8203" width="6.25" style="162" customWidth="1"/>
    <col min="8204" max="8204" width="13.75" style="162" customWidth="1"/>
    <col min="8205" max="8205" width="0" style="162" hidden="1" customWidth="1"/>
    <col min="8206" max="8207" width="13.75" style="162" customWidth="1"/>
    <col min="8208" max="8210" width="0" style="162" hidden="1" customWidth="1"/>
    <col min="8211" max="8215" width="6.25" style="162" customWidth="1"/>
    <col min="8216" max="8217" width="13.75" style="162" customWidth="1"/>
    <col min="8218" max="8449" width="9" style="162"/>
    <col min="8450" max="8450" width="29.125" style="162" customWidth="1"/>
    <col min="8451" max="8451" width="13.75" style="162" customWidth="1"/>
    <col min="8452" max="8454" width="0" style="162" hidden="1" customWidth="1"/>
    <col min="8455" max="8459" width="6.25" style="162" customWidth="1"/>
    <col min="8460" max="8460" width="13.75" style="162" customWidth="1"/>
    <col min="8461" max="8461" width="0" style="162" hidden="1" customWidth="1"/>
    <col min="8462" max="8463" width="13.75" style="162" customWidth="1"/>
    <col min="8464" max="8466" width="0" style="162" hidden="1" customWidth="1"/>
    <col min="8467" max="8471" width="6.25" style="162" customWidth="1"/>
    <col min="8472" max="8473" width="13.75" style="162" customWidth="1"/>
    <col min="8474" max="8705" width="9" style="162"/>
    <col min="8706" max="8706" width="29.125" style="162" customWidth="1"/>
    <col min="8707" max="8707" width="13.75" style="162" customWidth="1"/>
    <col min="8708" max="8710" width="0" style="162" hidden="1" customWidth="1"/>
    <col min="8711" max="8715" width="6.25" style="162" customWidth="1"/>
    <col min="8716" max="8716" width="13.75" style="162" customWidth="1"/>
    <col min="8717" max="8717" width="0" style="162" hidden="1" customWidth="1"/>
    <col min="8718" max="8719" width="13.75" style="162" customWidth="1"/>
    <col min="8720" max="8722" width="0" style="162" hidden="1" customWidth="1"/>
    <col min="8723" max="8727" width="6.25" style="162" customWidth="1"/>
    <col min="8728" max="8729" width="13.75" style="162" customWidth="1"/>
    <col min="8730" max="8961" width="9" style="162"/>
    <col min="8962" max="8962" width="29.125" style="162" customWidth="1"/>
    <col min="8963" max="8963" width="13.75" style="162" customWidth="1"/>
    <col min="8964" max="8966" width="0" style="162" hidden="1" customWidth="1"/>
    <col min="8967" max="8971" width="6.25" style="162" customWidth="1"/>
    <col min="8972" max="8972" width="13.75" style="162" customWidth="1"/>
    <col min="8973" max="8973" width="0" style="162" hidden="1" customWidth="1"/>
    <col min="8974" max="8975" width="13.75" style="162" customWidth="1"/>
    <col min="8976" max="8978" width="0" style="162" hidden="1" customWidth="1"/>
    <col min="8979" max="8983" width="6.25" style="162" customWidth="1"/>
    <col min="8984" max="8985" width="13.75" style="162" customWidth="1"/>
    <col min="8986" max="9217" width="9" style="162"/>
    <col min="9218" max="9218" width="29.125" style="162" customWidth="1"/>
    <col min="9219" max="9219" width="13.75" style="162" customWidth="1"/>
    <col min="9220" max="9222" width="0" style="162" hidden="1" customWidth="1"/>
    <col min="9223" max="9227" width="6.25" style="162" customWidth="1"/>
    <col min="9228" max="9228" width="13.75" style="162" customWidth="1"/>
    <col min="9229" max="9229" width="0" style="162" hidden="1" customWidth="1"/>
    <col min="9230" max="9231" width="13.75" style="162" customWidth="1"/>
    <col min="9232" max="9234" width="0" style="162" hidden="1" customWidth="1"/>
    <col min="9235" max="9239" width="6.25" style="162" customWidth="1"/>
    <col min="9240" max="9241" width="13.75" style="162" customWidth="1"/>
    <col min="9242" max="9473" width="9" style="162"/>
    <col min="9474" max="9474" width="29.125" style="162" customWidth="1"/>
    <col min="9475" max="9475" width="13.75" style="162" customWidth="1"/>
    <col min="9476" max="9478" width="0" style="162" hidden="1" customWidth="1"/>
    <col min="9479" max="9483" width="6.25" style="162" customWidth="1"/>
    <col min="9484" max="9484" width="13.75" style="162" customWidth="1"/>
    <col min="9485" max="9485" width="0" style="162" hidden="1" customWidth="1"/>
    <col min="9486" max="9487" width="13.75" style="162" customWidth="1"/>
    <col min="9488" max="9490" width="0" style="162" hidden="1" customWidth="1"/>
    <col min="9491" max="9495" width="6.25" style="162" customWidth="1"/>
    <col min="9496" max="9497" width="13.75" style="162" customWidth="1"/>
    <col min="9498" max="9729" width="9" style="162"/>
    <col min="9730" max="9730" width="29.125" style="162" customWidth="1"/>
    <col min="9731" max="9731" width="13.75" style="162" customWidth="1"/>
    <col min="9732" max="9734" width="0" style="162" hidden="1" customWidth="1"/>
    <col min="9735" max="9739" width="6.25" style="162" customWidth="1"/>
    <col min="9740" max="9740" width="13.75" style="162" customWidth="1"/>
    <col min="9741" max="9741" width="0" style="162" hidden="1" customWidth="1"/>
    <col min="9742" max="9743" width="13.75" style="162" customWidth="1"/>
    <col min="9744" max="9746" width="0" style="162" hidden="1" customWidth="1"/>
    <col min="9747" max="9751" width="6.25" style="162" customWidth="1"/>
    <col min="9752" max="9753" width="13.75" style="162" customWidth="1"/>
    <col min="9754" max="9985" width="9" style="162"/>
    <col min="9986" max="9986" width="29.125" style="162" customWidth="1"/>
    <col min="9987" max="9987" width="13.75" style="162" customWidth="1"/>
    <col min="9988" max="9990" width="0" style="162" hidden="1" customWidth="1"/>
    <col min="9991" max="9995" width="6.25" style="162" customWidth="1"/>
    <col min="9996" max="9996" width="13.75" style="162" customWidth="1"/>
    <col min="9997" max="9997" width="0" style="162" hidden="1" customWidth="1"/>
    <col min="9998" max="9999" width="13.75" style="162" customWidth="1"/>
    <col min="10000" max="10002" width="0" style="162" hidden="1" customWidth="1"/>
    <col min="10003" max="10007" width="6.25" style="162" customWidth="1"/>
    <col min="10008" max="10009" width="13.75" style="162" customWidth="1"/>
    <col min="10010" max="10241" width="9" style="162"/>
    <col min="10242" max="10242" width="29.125" style="162" customWidth="1"/>
    <col min="10243" max="10243" width="13.75" style="162" customWidth="1"/>
    <col min="10244" max="10246" width="0" style="162" hidden="1" customWidth="1"/>
    <col min="10247" max="10251" width="6.25" style="162" customWidth="1"/>
    <col min="10252" max="10252" width="13.75" style="162" customWidth="1"/>
    <col min="10253" max="10253" width="0" style="162" hidden="1" customWidth="1"/>
    <col min="10254" max="10255" width="13.75" style="162" customWidth="1"/>
    <col min="10256" max="10258" width="0" style="162" hidden="1" customWidth="1"/>
    <col min="10259" max="10263" width="6.25" style="162" customWidth="1"/>
    <col min="10264" max="10265" width="13.75" style="162" customWidth="1"/>
    <col min="10266" max="10497" width="9" style="162"/>
    <col min="10498" max="10498" width="29.125" style="162" customWidth="1"/>
    <col min="10499" max="10499" width="13.75" style="162" customWidth="1"/>
    <col min="10500" max="10502" width="0" style="162" hidden="1" customWidth="1"/>
    <col min="10503" max="10507" width="6.25" style="162" customWidth="1"/>
    <col min="10508" max="10508" width="13.75" style="162" customWidth="1"/>
    <col min="10509" max="10509" width="0" style="162" hidden="1" customWidth="1"/>
    <col min="10510" max="10511" width="13.75" style="162" customWidth="1"/>
    <col min="10512" max="10514" width="0" style="162" hidden="1" customWidth="1"/>
    <col min="10515" max="10519" width="6.25" style="162" customWidth="1"/>
    <col min="10520" max="10521" width="13.75" style="162" customWidth="1"/>
    <col min="10522" max="10753" width="9" style="162"/>
    <col min="10754" max="10754" width="29.125" style="162" customWidth="1"/>
    <col min="10755" max="10755" width="13.75" style="162" customWidth="1"/>
    <col min="10756" max="10758" width="0" style="162" hidden="1" customWidth="1"/>
    <col min="10759" max="10763" width="6.25" style="162" customWidth="1"/>
    <col min="10764" max="10764" width="13.75" style="162" customWidth="1"/>
    <col min="10765" max="10765" width="0" style="162" hidden="1" customWidth="1"/>
    <col min="10766" max="10767" width="13.75" style="162" customWidth="1"/>
    <col min="10768" max="10770" width="0" style="162" hidden="1" customWidth="1"/>
    <col min="10771" max="10775" width="6.25" style="162" customWidth="1"/>
    <col min="10776" max="10777" width="13.75" style="162" customWidth="1"/>
    <col min="10778" max="11009" width="9" style="162"/>
    <col min="11010" max="11010" width="29.125" style="162" customWidth="1"/>
    <col min="11011" max="11011" width="13.75" style="162" customWidth="1"/>
    <col min="11012" max="11014" width="0" style="162" hidden="1" customWidth="1"/>
    <col min="11015" max="11019" width="6.25" style="162" customWidth="1"/>
    <col min="11020" max="11020" width="13.75" style="162" customWidth="1"/>
    <col min="11021" max="11021" width="0" style="162" hidden="1" customWidth="1"/>
    <col min="11022" max="11023" width="13.75" style="162" customWidth="1"/>
    <col min="11024" max="11026" width="0" style="162" hidden="1" customWidth="1"/>
    <col min="11027" max="11031" width="6.25" style="162" customWidth="1"/>
    <col min="11032" max="11033" width="13.75" style="162" customWidth="1"/>
    <col min="11034" max="11265" width="9" style="162"/>
    <col min="11266" max="11266" width="29.125" style="162" customWidth="1"/>
    <col min="11267" max="11267" width="13.75" style="162" customWidth="1"/>
    <col min="11268" max="11270" width="0" style="162" hidden="1" customWidth="1"/>
    <col min="11271" max="11275" width="6.25" style="162" customWidth="1"/>
    <col min="11276" max="11276" width="13.75" style="162" customWidth="1"/>
    <col min="11277" max="11277" width="0" style="162" hidden="1" customWidth="1"/>
    <col min="11278" max="11279" width="13.75" style="162" customWidth="1"/>
    <col min="11280" max="11282" width="0" style="162" hidden="1" customWidth="1"/>
    <col min="11283" max="11287" width="6.25" style="162" customWidth="1"/>
    <col min="11288" max="11289" width="13.75" style="162" customWidth="1"/>
    <col min="11290" max="11521" width="9" style="162"/>
    <col min="11522" max="11522" width="29.125" style="162" customWidth="1"/>
    <col min="11523" max="11523" width="13.75" style="162" customWidth="1"/>
    <col min="11524" max="11526" width="0" style="162" hidden="1" customWidth="1"/>
    <col min="11527" max="11531" width="6.25" style="162" customWidth="1"/>
    <col min="11532" max="11532" width="13.75" style="162" customWidth="1"/>
    <col min="11533" max="11533" width="0" style="162" hidden="1" customWidth="1"/>
    <col min="11534" max="11535" width="13.75" style="162" customWidth="1"/>
    <col min="11536" max="11538" width="0" style="162" hidden="1" customWidth="1"/>
    <col min="11539" max="11543" width="6.25" style="162" customWidth="1"/>
    <col min="11544" max="11545" width="13.75" style="162" customWidth="1"/>
    <col min="11546" max="11777" width="9" style="162"/>
    <col min="11778" max="11778" width="29.125" style="162" customWidth="1"/>
    <col min="11779" max="11779" width="13.75" style="162" customWidth="1"/>
    <col min="11780" max="11782" width="0" style="162" hidden="1" customWidth="1"/>
    <col min="11783" max="11787" width="6.25" style="162" customWidth="1"/>
    <col min="11788" max="11788" width="13.75" style="162" customWidth="1"/>
    <col min="11789" max="11789" width="0" style="162" hidden="1" customWidth="1"/>
    <col min="11790" max="11791" width="13.75" style="162" customWidth="1"/>
    <col min="11792" max="11794" width="0" style="162" hidden="1" customWidth="1"/>
    <col min="11795" max="11799" width="6.25" style="162" customWidth="1"/>
    <col min="11800" max="11801" width="13.75" style="162" customWidth="1"/>
    <col min="11802" max="12033" width="9" style="162"/>
    <col min="12034" max="12034" width="29.125" style="162" customWidth="1"/>
    <col min="12035" max="12035" width="13.75" style="162" customWidth="1"/>
    <col min="12036" max="12038" width="0" style="162" hidden="1" customWidth="1"/>
    <col min="12039" max="12043" width="6.25" style="162" customWidth="1"/>
    <col min="12044" max="12044" width="13.75" style="162" customWidth="1"/>
    <col min="12045" max="12045" width="0" style="162" hidden="1" customWidth="1"/>
    <col min="12046" max="12047" width="13.75" style="162" customWidth="1"/>
    <col min="12048" max="12050" width="0" style="162" hidden="1" customWidth="1"/>
    <col min="12051" max="12055" width="6.25" style="162" customWidth="1"/>
    <col min="12056" max="12057" width="13.75" style="162" customWidth="1"/>
    <col min="12058" max="12289" width="9" style="162"/>
    <col min="12290" max="12290" width="29.125" style="162" customWidth="1"/>
    <col min="12291" max="12291" width="13.75" style="162" customWidth="1"/>
    <col min="12292" max="12294" width="0" style="162" hidden="1" customWidth="1"/>
    <col min="12295" max="12299" width="6.25" style="162" customWidth="1"/>
    <col min="12300" max="12300" width="13.75" style="162" customWidth="1"/>
    <col min="12301" max="12301" width="0" style="162" hidden="1" customWidth="1"/>
    <col min="12302" max="12303" width="13.75" style="162" customWidth="1"/>
    <col min="12304" max="12306" width="0" style="162" hidden="1" customWidth="1"/>
    <col min="12307" max="12311" width="6.25" style="162" customWidth="1"/>
    <col min="12312" max="12313" width="13.75" style="162" customWidth="1"/>
    <col min="12314" max="12545" width="9" style="162"/>
    <col min="12546" max="12546" width="29.125" style="162" customWidth="1"/>
    <col min="12547" max="12547" width="13.75" style="162" customWidth="1"/>
    <col min="12548" max="12550" width="0" style="162" hidden="1" customWidth="1"/>
    <col min="12551" max="12555" width="6.25" style="162" customWidth="1"/>
    <col min="12556" max="12556" width="13.75" style="162" customWidth="1"/>
    <col min="12557" max="12557" width="0" style="162" hidden="1" customWidth="1"/>
    <col min="12558" max="12559" width="13.75" style="162" customWidth="1"/>
    <col min="12560" max="12562" width="0" style="162" hidden="1" customWidth="1"/>
    <col min="12563" max="12567" width="6.25" style="162" customWidth="1"/>
    <col min="12568" max="12569" width="13.75" style="162" customWidth="1"/>
    <col min="12570" max="12801" width="9" style="162"/>
    <col min="12802" max="12802" width="29.125" style="162" customWidth="1"/>
    <col min="12803" max="12803" width="13.75" style="162" customWidth="1"/>
    <col min="12804" max="12806" width="0" style="162" hidden="1" customWidth="1"/>
    <col min="12807" max="12811" width="6.25" style="162" customWidth="1"/>
    <col min="12812" max="12812" width="13.75" style="162" customWidth="1"/>
    <col min="12813" max="12813" width="0" style="162" hidden="1" customWidth="1"/>
    <col min="12814" max="12815" width="13.75" style="162" customWidth="1"/>
    <col min="12816" max="12818" width="0" style="162" hidden="1" customWidth="1"/>
    <col min="12819" max="12823" width="6.25" style="162" customWidth="1"/>
    <col min="12824" max="12825" width="13.75" style="162" customWidth="1"/>
    <col min="12826" max="13057" width="9" style="162"/>
    <col min="13058" max="13058" width="29.125" style="162" customWidth="1"/>
    <col min="13059" max="13059" width="13.75" style="162" customWidth="1"/>
    <col min="13060" max="13062" width="0" style="162" hidden="1" customWidth="1"/>
    <col min="13063" max="13067" width="6.25" style="162" customWidth="1"/>
    <col min="13068" max="13068" width="13.75" style="162" customWidth="1"/>
    <col min="13069" max="13069" width="0" style="162" hidden="1" customWidth="1"/>
    <col min="13070" max="13071" width="13.75" style="162" customWidth="1"/>
    <col min="13072" max="13074" width="0" style="162" hidden="1" customWidth="1"/>
    <col min="13075" max="13079" width="6.25" style="162" customWidth="1"/>
    <col min="13080" max="13081" width="13.75" style="162" customWidth="1"/>
    <col min="13082" max="13313" width="9" style="162"/>
    <col min="13314" max="13314" width="29.125" style="162" customWidth="1"/>
    <col min="13315" max="13315" width="13.75" style="162" customWidth="1"/>
    <col min="13316" max="13318" width="0" style="162" hidden="1" customWidth="1"/>
    <col min="13319" max="13323" width="6.25" style="162" customWidth="1"/>
    <col min="13324" max="13324" width="13.75" style="162" customWidth="1"/>
    <col min="13325" max="13325" width="0" style="162" hidden="1" customWidth="1"/>
    <col min="13326" max="13327" width="13.75" style="162" customWidth="1"/>
    <col min="13328" max="13330" width="0" style="162" hidden="1" customWidth="1"/>
    <col min="13331" max="13335" width="6.25" style="162" customWidth="1"/>
    <col min="13336" max="13337" width="13.75" style="162" customWidth="1"/>
    <col min="13338" max="13569" width="9" style="162"/>
    <col min="13570" max="13570" width="29.125" style="162" customWidth="1"/>
    <col min="13571" max="13571" width="13.75" style="162" customWidth="1"/>
    <col min="13572" max="13574" width="0" style="162" hidden="1" customWidth="1"/>
    <col min="13575" max="13579" width="6.25" style="162" customWidth="1"/>
    <col min="13580" max="13580" width="13.75" style="162" customWidth="1"/>
    <col min="13581" max="13581" width="0" style="162" hidden="1" customWidth="1"/>
    <col min="13582" max="13583" width="13.75" style="162" customWidth="1"/>
    <col min="13584" max="13586" width="0" style="162" hidden="1" customWidth="1"/>
    <col min="13587" max="13591" width="6.25" style="162" customWidth="1"/>
    <col min="13592" max="13593" width="13.75" style="162" customWidth="1"/>
    <col min="13594" max="13825" width="9" style="162"/>
    <col min="13826" max="13826" width="29.125" style="162" customWidth="1"/>
    <col min="13827" max="13827" width="13.75" style="162" customWidth="1"/>
    <col min="13828" max="13830" width="0" style="162" hidden="1" customWidth="1"/>
    <col min="13831" max="13835" width="6.25" style="162" customWidth="1"/>
    <col min="13836" max="13836" width="13.75" style="162" customWidth="1"/>
    <col min="13837" max="13837" width="0" style="162" hidden="1" customWidth="1"/>
    <col min="13838" max="13839" width="13.75" style="162" customWidth="1"/>
    <col min="13840" max="13842" width="0" style="162" hidden="1" customWidth="1"/>
    <col min="13843" max="13847" width="6.25" style="162" customWidth="1"/>
    <col min="13848" max="13849" width="13.75" style="162" customWidth="1"/>
    <col min="13850" max="14081" width="9" style="162"/>
    <col min="14082" max="14082" width="29.125" style="162" customWidth="1"/>
    <col min="14083" max="14083" width="13.75" style="162" customWidth="1"/>
    <col min="14084" max="14086" width="0" style="162" hidden="1" customWidth="1"/>
    <col min="14087" max="14091" width="6.25" style="162" customWidth="1"/>
    <col min="14092" max="14092" width="13.75" style="162" customWidth="1"/>
    <col min="14093" max="14093" width="0" style="162" hidden="1" customWidth="1"/>
    <col min="14094" max="14095" width="13.75" style="162" customWidth="1"/>
    <col min="14096" max="14098" width="0" style="162" hidden="1" customWidth="1"/>
    <col min="14099" max="14103" width="6.25" style="162" customWidth="1"/>
    <col min="14104" max="14105" width="13.75" style="162" customWidth="1"/>
    <col min="14106" max="14337" width="9" style="162"/>
    <col min="14338" max="14338" width="29.125" style="162" customWidth="1"/>
    <col min="14339" max="14339" width="13.75" style="162" customWidth="1"/>
    <col min="14340" max="14342" width="0" style="162" hidden="1" customWidth="1"/>
    <col min="14343" max="14347" width="6.25" style="162" customWidth="1"/>
    <col min="14348" max="14348" width="13.75" style="162" customWidth="1"/>
    <col min="14349" max="14349" width="0" style="162" hidden="1" customWidth="1"/>
    <col min="14350" max="14351" width="13.75" style="162" customWidth="1"/>
    <col min="14352" max="14354" width="0" style="162" hidden="1" customWidth="1"/>
    <col min="14355" max="14359" width="6.25" style="162" customWidth="1"/>
    <col min="14360" max="14361" width="13.75" style="162" customWidth="1"/>
    <col min="14362" max="14593" width="9" style="162"/>
    <col min="14594" max="14594" width="29.125" style="162" customWidth="1"/>
    <col min="14595" max="14595" width="13.75" style="162" customWidth="1"/>
    <col min="14596" max="14598" width="0" style="162" hidden="1" customWidth="1"/>
    <col min="14599" max="14603" width="6.25" style="162" customWidth="1"/>
    <col min="14604" max="14604" width="13.75" style="162" customWidth="1"/>
    <col min="14605" max="14605" width="0" style="162" hidden="1" customWidth="1"/>
    <col min="14606" max="14607" width="13.75" style="162" customWidth="1"/>
    <col min="14608" max="14610" width="0" style="162" hidden="1" customWidth="1"/>
    <col min="14611" max="14615" width="6.25" style="162" customWidth="1"/>
    <col min="14616" max="14617" width="13.75" style="162" customWidth="1"/>
    <col min="14618" max="14849" width="9" style="162"/>
    <col min="14850" max="14850" width="29.125" style="162" customWidth="1"/>
    <col min="14851" max="14851" width="13.75" style="162" customWidth="1"/>
    <col min="14852" max="14854" width="0" style="162" hidden="1" customWidth="1"/>
    <col min="14855" max="14859" width="6.25" style="162" customWidth="1"/>
    <col min="14860" max="14860" width="13.75" style="162" customWidth="1"/>
    <col min="14861" max="14861" width="0" style="162" hidden="1" customWidth="1"/>
    <col min="14862" max="14863" width="13.75" style="162" customWidth="1"/>
    <col min="14864" max="14866" width="0" style="162" hidden="1" customWidth="1"/>
    <col min="14867" max="14871" width="6.25" style="162" customWidth="1"/>
    <col min="14872" max="14873" width="13.75" style="162" customWidth="1"/>
    <col min="14874" max="15105" width="9" style="162"/>
    <col min="15106" max="15106" width="29.125" style="162" customWidth="1"/>
    <col min="15107" max="15107" width="13.75" style="162" customWidth="1"/>
    <col min="15108" max="15110" width="0" style="162" hidden="1" customWidth="1"/>
    <col min="15111" max="15115" width="6.25" style="162" customWidth="1"/>
    <col min="15116" max="15116" width="13.75" style="162" customWidth="1"/>
    <col min="15117" max="15117" width="0" style="162" hidden="1" customWidth="1"/>
    <col min="15118" max="15119" width="13.75" style="162" customWidth="1"/>
    <col min="15120" max="15122" width="0" style="162" hidden="1" customWidth="1"/>
    <col min="15123" max="15127" width="6.25" style="162" customWidth="1"/>
    <col min="15128" max="15129" width="13.75" style="162" customWidth="1"/>
    <col min="15130" max="15361" width="9" style="162"/>
    <col min="15362" max="15362" width="29.125" style="162" customWidth="1"/>
    <col min="15363" max="15363" width="13.75" style="162" customWidth="1"/>
    <col min="15364" max="15366" width="0" style="162" hidden="1" customWidth="1"/>
    <col min="15367" max="15371" width="6.25" style="162" customWidth="1"/>
    <col min="15372" max="15372" width="13.75" style="162" customWidth="1"/>
    <col min="15373" max="15373" width="0" style="162" hidden="1" customWidth="1"/>
    <col min="15374" max="15375" width="13.75" style="162" customWidth="1"/>
    <col min="15376" max="15378" width="0" style="162" hidden="1" customWidth="1"/>
    <col min="15379" max="15383" width="6.25" style="162" customWidth="1"/>
    <col min="15384" max="15385" width="13.75" style="162" customWidth="1"/>
    <col min="15386" max="15617" width="9" style="162"/>
    <col min="15618" max="15618" width="29.125" style="162" customWidth="1"/>
    <col min="15619" max="15619" width="13.75" style="162" customWidth="1"/>
    <col min="15620" max="15622" width="0" style="162" hidden="1" customWidth="1"/>
    <col min="15623" max="15627" width="6.25" style="162" customWidth="1"/>
    <col min="15628" max="15628" width="13.75" style="162" customWidth="1"/>
    <col min="15629" max="15629" width="0" style="162" hidden="1" customWidth="1"/>
    <col min="15630" max="15631" width="13.75" style="162" customWidth="1"/>
    <col min="15632" max="15634" width="0" style="162" hidden="1" customWidth="1"/>
    <col min="15635" max="15639" width="6.25" style="162" customWidth="1"/>
    <col min="15640" max="15641" width="13.75" style="162" customWidth="1"/>
    <col min="15642" max="15873" width="9" style="162"/>
    <col min="15874" max="15874" width="29.125" style="162" customWidth="1"/>
    <col min="15875" max="15875" width="13.75" style="162" customWidth="1"/>
    <col min="15876" max="15878" width="0" style="162" hidden="1" customWidth="1"/>
    <col min="15879" max="15883" width="6.25" style="162" customWidth="1"/>
    <col min="15884" max="15884" width="13.75" style="162" customWidth="1"/>
    <col min="15885" max="15885" width="0" style="162" hidden="1" customWidth="1"/>
    <col min="15886" max="15887" width="13.75" style="162" customWidth="1"/>
    <col min="15888" max="15890" width="0" style="162" hidden="1" customWidth="1"/>
    <col min="15891" max="15895" width="6.25" style="162" customWidth="1"/>
    <col min="15896" max="15897" width="13.75" style="162" customWidth="1"/>
    <col min="15898" max="16129" width="9" style="162"/>
    <col min="16130" max="16130" width="29.125" style="162" customWidth="1"/>
    <col min="16131" max="16131" width="13.75" style="162" customWidth="1"/>
    <col min="16132" max="16134" width="0" style="162" hidden="1" customWidth="1"/>
    <col min="16135" max="16139" width="6.25" style="162" customWidth="1"/>
    <col min="16140" max="16140" width="13.75" style="162" customWidth="1"/>
    <col min="16141" max="16141" width="0" style="162" hidden="1" customWidth="1"/>
    <col min="16142" max="16143" width="13.75" style="162" customWidth="1"/>
    <col min="16144" max="16146" width="0" style="162" hidden="1" customWidth="1"/>
    <col min="16147" max="16151" width="6.25" style="162" customWidth="1"/>
    <col min="16152" max="16153" width="13.75" style="162" customWidth="1"/>
    <col min="16154" max="16384" width="9" style="162"/>
  </cols>
  <sheetData>
    <row r="1" spans="1:25" ht="36.75" customHeight="1">
      <c r="A1" s="289" t="s">
        <v>616</v>
      </c>
      <c r="B1" s="290"/>
      <c r="C1" s="290"/>
      <c r="D1" s="290"/>
      <c r="E1" s="290"/>
      <c r="F1" s="290"/>
      <c r="G1" s="290"/>
      <c r="H1" s="290"/>
      <c r="I1" s="290"/>
      <c r="J1" s="290"/>
      <c r="K1" s="290"/>
      <c r="L1" s="290"/>
      <c r="M1" s="290"/>
      <c r="N1" s="290"/>
      <c r="O1" s="290"/>
      <c r="P1" s="290"/>
      <c r="Q1" s="290"/>
      <c r="R1" s="290"/>
      <c r="S1" s="290"/>
      <c r="T1" s="290"/>
      <c r="U1" s="290"/>
      <c r="V1" s="290"/>
      <c r="W1" s="290"/>
      <c r="X1" s="290"/>
      <c r="Y1" s="290"/>
    </row>
    <row r="2" spans="1:25" ht="23.25" customHeight="1">
      <c r="A2" s="291" t="s">
        <v>645</v>
      </c>
      <c r="B2" s="291"/>
      <c r="C2" s="291"/>
      <c r="D2" s="291"/>
      <c r="E2" s="291"/>
      <c r="F2" s="291"/>
      <c r="G2" s="291"/>
      <c r="H2" s="291"/>
      <c r="I2" s="291"/>
      <c r="J2" s="291"/>
      <c r="K2" s="291"/>
      <c r="L2" s="291"/>
      <c r="M2" s="291"/>
      <c r="N2" s="291"/>
      <c r="O2" s="291"/>
      <c r="P2" s="291"/>
      <c r="Q2" s="291"/>
      <c r="R2" s="291"/>
      <c r="S2" s="291"/>
      <c r="T2" s="291"/>
      <c r="U2" s="291"/>
      <c r="V2" s="291"/>
      <c r="W2" s="291"/>
      <c r="X2" s="291"/>
      <c r="Y2" s="291"/>
    </row>
    <row r="3" spans="1:25" s="164" customFormat="1" ht="16.5" customHeight="1" thickBot="1">
      <c r="A3" s="163" t="str">
        <f>资产负债表!A3</f>
        <v>编制单位：</v>
      </c>
      <c r="Y3" s="165"/>
    </row>
    <row r="4" spans="1:25" s="164" customFormat="1" ht="22.5" customHeight="1">
      <c r="A4" s="292" t="s">
        <v>622</v>
      </c>
      <c r="B4" s="294" t="s">
        <v>621</v>
      </c>
      <c r="C4" s="294"/>
      <c r="D4" s="294"/>
      <c r="E4" s="294"/>
      <c r="F4" s="294"/>
      <c r="G4" s="294"/>
      <c r="H4" s="294"/>
      <c r="I4" s="294"/>
      <c r="J4" s="294"/>
      <c r="K4" s="295"/>
      <c r="L4" s="295"/>
      <c r="M4" s="294"/>
      <c r="N4" s="296" t="s">
        <v>442</v>
      </c>
      <c r="O4" s="296"/>
      <c r="P4" s="296"/>
      <c r="Q4" s="296"/>
      <c r="R4" s="294"/>
      <c r="S4" s="294"/>
      <c r="T4" s="294"/>
      <c r="U4" s="294"/>
      <c r="V4" s="294"/>
      <c r="W4" s="295"/>
      <c r="X4" s="295"/>
      <c r="Y4" s="297"/>
    </row>
    <row r="5" spans="1:25" s="164" customFormat="1" ht="22.5" customHeight="1">
      <c r="A5" s="293"/>
      <c r="B5" s="284" t="s">
        <v>647</v>
      </c>
      <c r="C5" s="283" t="s">
        <v>623</v>
      </c>
      <c r="D5" s="283"/>
      <c r="E5" s="283"/>
      <c r="F5" s="284" t="s">
        <v>426</v>
      </c>
      <c r="G5" s="284" t="s">
        <v>427</v>
      </c>
      <c r="H5" s="284" t="s">
        <v>624</v>
      </c>
      <c r="I5" s="284" t="s">
        <v>625</v>
      </c>
      <c r="J5" s="284" t="s">
        <v>428</v>
      </c>
      <c r="K5" s="284" t="s">
        <v>510</v>
      </c>
      <c r="L5" s="284" t="s">
        <v>754</v>
      </c>
      <c r="M5" s="287" t="s">
        <v>648</v>
      </c>
      <c r="N5" s="284" t="s">
        <v>647</v>
      </c>
      <c r="O5" s="283" t="s">
        <v>623</v>
      </c>
      <c r="P5" s="283"/>
      <c r="Q5" s="283"/>
      <c r="R5" s="284" t="s">
        <v>426</v>
      </c>
      <c r="S5" s="284" t="s">
        <v>427</v>
      </c>
      <c r="T5" s="284" t="s">
        <v>624</v>
      </c>
      <c r="U5" s="284" t="s">
        <v>625</v>
      </c>
      <c r="V5" s="284" t="s">
        <v>428</v>
      </c>
      <c r="W5" s="284" t="s">
        <v>510</v>
      </c>
      <c r="X5" s="284" t="s">
        <v>754</v>
      </c>
      <c r="Y5" s="287" t="s">
        <v>648</v>
      </c>
    </row>
    <row r="6" spans="1:25" s="166" customFormat="1" ht="24.75" customHeight="1">
      <c r="A6" s="293"/>
      <c r="B6" s="285"/>
      <c r="C6" s="206" t="s">
        <v>627</v>
      </c>
      <c r="D6" s="206" t="s">
        <v>628</v>
      </c>
      <c r="E6" s="206" t="s">
        <v>626</v>
      </c>
      <c r="F6" s="285"/>
      <c r="G6" s="285"/>
      <c r="H6" s="285"/>
      <c r="I6" s="285"/>
      <c r="J6" s="285"/>
      <c r="K6" s="286"/>
      <c r="L6" s="286"/>
      <c r="M6" s="288"/>
      <c r="N6" s="285"/>
      <c r="O6" s="206" t="s">
        <v>627</v>
      </c>
      <c r="P6" s="206" t="s">
        <v>628</v>
      </c>
      <c r="Q6" s="206" t="s">
        <v>626</v>
      </c>
      <c r="R6" s="285"/>
      <c r="S6" s="285"/>
      <c r="T6" s="285"/>
      <c r="U6" s="285"/>
      <c r="V6" s="285"/>
      <c r="W6" s="286"/>
      <c r="X6" s="286"/>
      <c r="Y6" s="288"/>
    </row>
    <row r="7" spans="1:25" s="164" customFormat="1" ht="22.5" customHeight="1">
      <c r="A7" s="167" t="s">
        <v>429</v>
      </c>
      <c r="B7" s="168">
        <f>N34</f>
        <v>10000000</v>
      </c>
      <c r="C7" s="168">
        <f t="shared" ref="C7:K7" si="0">O34</f>
        <v>0</v>
      </c>
      <c r="D7" s="168">
        <f t="shared" si="0"/>
        <v>0</v>
      </c>
      <c r="E7" s="168">
        <f t="shared" si="0"/>
        <v>0</v>
      </c>
      <c r="F7" s="168">
        <f t="shared" si="0"/>
        <v>0</v>
      </c>
      <c r="G7" s="168">
        <f t="shared" si="0"/>
        <v>0</v>
      </c>
      <c r="H7" s="168">
        <f t="shared" si="0"/>
        <v>0</v>
      </c>
      <c r="I7" s="168">
        <f t="shared" si="0"/>
        <v>0</v>
      </c>
      <c r="J7" s="168">
        <f>'TB-上期'!AC118</f>
        <v>2989870</v>
      </c>
      <c r="K7" s="168">
        <f t="shared" si="0"/>
        <v>3339741.5</v>
      </c>
      <c r="L7" s="170"/>
      <c r="M7" s="171">
        <f>SUM(B7:F7,-G7,H7:L7)</f>
        <v>16329611.5</v>
      </c>
      <c r="N7" s="172">
        <f>'TB-上期'!C110</f>
        <v>10000000</v>
      </c>
      <c r="O7" s="172"/>
      <c r="P7" s="172"/>
      <c r="Q7" s="172"/>
      <c r="R7" s="169"/>
      <c r="S7" s="169"/>
      <c r="T7" s="169"/>
      <c r="U7" s="169"/>
      <c r="V7" s="169"/>
      <c r="W7" s="170">
        <f>'TB-上期'!AC168</f>
        <v>800000</v>
      </c>
      <c r="X7" s="170"/>
      <c r="Y7" s="173">
        <f>SUM(N7:R7,-S7,T7:X7)</f>
        <v>10800000</v>
      </c>
    </row>
    <row r="8" spans="1:25" s="164" customFormat="1" ht="22.5" customHeight="1">
      <c r="A8" s="174" t="s">
        <v>430</v>
      </c>
      <c r="B8" s="168"/>
      <c r="C8" s="168"/>
      <c r="D8" s="168"/>
      <c r="E8" s="168"/>
      <c r="F8" s="168"/>
      <c r="G8" s="169"/>
      <c r="H8" s="169"/>
      <c r="I8" s="169"/>
      <c r="J8" s="169"/>
      <c r="K8" s="170"/>
      <c r="L8" s="170"/>
      <c r="M8" s="171">
        <f t="shared" ref="M8:M34" si="1">SUM(B8:F8,-G8,H8:L8)</f>
        <v>0</v>
      </c>
      <c r="N8" s="172"/>
      <c r="O8" s="172"/>
      <c r="P8" s="172"/>
      <c r="Q8" s="172"/>
      <c r="R8" s="169"/>
      <c r="S8" s="169"/>
      <c r="T8" s="169"/>
      <c r="U8" s="169"/>
      <c r="V8" s="169"/>
      <c r="W8" s="170"/>
      <c r="X8" s="170"/>
      <c r="Y8" s="173">
        <f t="shared" ref="Y8:Y34" si="2">SUM(N8:R8,-S8,T8:X8)</f>
        <v>0</v>
      </c>
    </row>
    <row r="9" spans="1:25" s="164" customFormat="1" ht="22.5" customHeight="1">
      <c r="A9" s="174" t="s">
        <v>629</v>
      </c>
      <c r="B9" s="168"/>
      <c r="C9" s="168"/>
      <c r="D9" s="168"/>
      <c r="E9" s="168"/>
      <c r="F9" s="168"/>
      <c r="G9" s="169"/>
      <c r="H9" s="169"/>
      <c r="I9" s="169"/>
      <c r="J9" s="169"/>
      <c r="K9" s="170"/>
      <c r="L9" s="170"/>
      <c r="M9" s="171">
        <f t="shared" si="1"/>
        <v>0</v>
      </c>
      <c r="N9" s="172"/>
      <c r="O9" s="172"/>
      <c r="P9" s="172"/>
      <c r="Q9" s="172"/>
      <c r="R9" s="169"/>
      <c r="S9" s="169"/>
      <c r="T9" s="169"/>
      <c r="U9" s="169"/>
      <c r="V9" s="169"/>
      <c r="W9" s="170"/>
      <c r="X9" s="170"/>
      <c r="Y9" s="173">
        <f t="shared" si="2"/>
        <v>0</v>
      </c>
    </row>
    <row r="10" spans="1:25" s="164" customFormat="1" ht="22.5" customHeight="1">
      <c r="A10" s="174" t="s">
        <v>630</v>
      </c>
      <c r="B10" s="168"/>
      <c r="C10" s="168"/>
      <c r="D10" s="168"/>
      <c r="E10" s="168"/>
      <c r="F10" s="168"/>
      <c r="G10" s="169"/>
      <c r="H10" s="169"/>
      <c r="I10" s="169"/>
      <c r="J10" s="169"/>
      <c r="K10" s="170"/>
      <c r="L10" s="170"/>
      <c r="M10" s="171">
        <f t="shared" si="1"/>
        <v>0</v>
      </c>
      <c r="N10" s="172"/>
      <c r="O10" s="172"/>
      <c r="P10" s="172"/>
      <c r="Q10" s="172"/>
      <c r="R10" s="169"/>
      <c r="S10" s="169"/>
      <c r="T10" s="169"/>
      <c r="U10" s="169"/>
      <c r="V10" s="169"/>
      <c r="W10" s="170"/>
      <c r="X10" s="170"/>
      <c r="Y10" s="173">
        <f t="shared" si="2"/>
        <v>0</v>
      </c>
    </row>
    <row r="11" spans="1:25" s="164" customFormat="1" ht="22.5" customHeight="1">
      <c r="A11" s="167" t="s">
        <v>431</v>
      </c>
      <c r="B11" s="168">
        <f t="shared" ref="B11:K11" si="3">SUM(B7:B10)</f>
        <v>10000000</v>
      </c>
      <c r="C11" s="168">
        <f t="shared" si="3"/>
        <v>0</v>
      </c>
      <c r="D11" s="168">
        <f t="shared" si="3"/>
        <v>0</v>
      </c>
      <c r="E11" s="168">
        <f t="shared" si="3"/>
        <v>0</v>
      </c>
      <c r="F11" s="168">
        <f t="shared" si="3"/>
        <v>0</v>
      </c>
      <c r="G11" s="169">
        <f t="shared" si="3"/>
        <v>0</v>
      </c>
      <c r="H11" s="169">
        <f t="shared" si="3"/>
        <v>0</v>
      </c>
      <c r="I11" s="169">
        <f t="shared" si="3"/>
        <v>0</v>
      </c>
      <c r="J11" s="169">
        <f t="shared" si="3"/>
        <v>2989870</v>
      </c>
      <c r="K11" s="169">
        <f t="shared" si="3"/>
        <v>3339741.5</v>
      </c>
      <c r="L11" s="169"/>
      <c r="M11" s="171">
        <f t="shared" si="1"/>
        <v>16329611.5</v>
      </c>
      <c r="N11" s="172">
        <f t="shared" ref="N11:W11" si="4">SUM(N7:N10)</f>
        <v>10000000</v>
      </c>
      <c r="O11" s="172">
        <f t="shared" si="4"/>
        <v>0</v>
      </c>
      <c r="P11" s="172">
        <f t="shared" si="4"/>
        <v>0</v>
      </c>
      <c r="Q11" s="172">
        <f t="shared" si="4"/>
        <v>0</v>
      </c>
      <c r="R11" s="169">
        <f t="shared" si="4"/>
        <v>0</v>
      </c>
      <c r="S11" s="169">
        <f>SUM(S7:S10)</f>
        <v>0</v>
      </c>
      <c r="T11" s="169">
        <f t="shared" si="4"/>
        <v>0</v>
      </c>
      <c r="U11" s="169">
        <f t="shared" si="4"/>
        <v>0</v>
      </c>
      <c r="V11" s="169">
        <f t="shared" si="4"/>
        <v>0</v>
      </c>
      <c r="W11" s="169">
        <f t="shared" si="4"/>
        <v>800000</v>
      </c>
      <c r="X11" s="170"/>
      <c r="Y11" s="173">
        <f t="shared" si="2"/>
        <v>10800000</v>
      </c>
    </row>
    <row r="12" spans="1:25" s="164" customFormat="1" ht="25.5" customHeight="1">
      <c r="A12" s="167" t="s">
        <v>631</v>
      </c>
      <c r="B12" s="168">
        <f t="shared" ref="B12:K12" si="5">B13+B14+B19+B23+B30+B33</f>
        <v>0</v>
      </c>
      <c r="C12" s="168">
        <f t="shared" si="5"/>
        <v>0</v>
      </c>
      <c r="D12" s="168">
        <f t="shared" si="5"/>
        <v>0</v>
      </c>
      <c r="E12" s="168">
        <f t="shared" si="5"/>
        <v>0</v>
      </c>
      <c r="F12" s="168">
        <f t="shared" si="5"/>
        <v>0</v>
      </c>
      <c r="G12" s="168">
        <f t="shared" si="5"/>
        <v>0</v>
      </c>
      <c r="H12" s="168">
        <f t="shared" si="5"/>
        <v>0</v>
      </c>
      <c r="I12" s="168">
        <f t="shared" si="5"/>
        <v>0</v>
      </c>
      <c r="J12" s="168">
        <f t="shared" si="5"/>
        <v>0</v>
      </c>
      <c r="K12" s="168">
        <f t="shared" si="5"/>
        <v>6857610</v>
      </c>
      <c r="L12" s="168"/>
      <c r="M12" s="171">
        <f t="shared" si="1"/>
        <v>6857610</v>
      </c>
      <c r="N12" s="172">
        <f t="shared" ref="N12:V12" si="6">N13+N14+N19+N23+N30+N33</f>
        <v>0</v>
      </c>
      <c r="O12" s="172">
        <f t="shared" si="6"/>
        <v>0</v>
      </c>
      <c r="P12" s="172">
        <f t="shared" si="6"/>
        <v>0</v>
      </c>
      <c r="Q12" s="172">
        <f t="shared" si="6"/>
        <v>0</v>
      </c>
      <c r="R12" s="172">
        <f t="shared" si="6"/>
        <v>0</v>
      </c>
      <c r="S12" s="172">
        <f t="shared" si="6"/>
        <v>0</v>
      </c>
      <c r="T12" s="172">
        <f t="shared" si="6"/>
        <v>0</v>
      </c>
      <c r="U12" s="172">
        <f t="shared" si="6"/>
        <v>0</v>
      </c>
      <c r="V12" s="172">
        <f t="shared" si="6"/>
        <v>282193.5</v>
      </c>
      <c r="W12" s="172">
        <f>W13+W14+W19+W23+W30+W33</f>
        <v>2539741.5</v>
      </c>
      <c r="X12" s="263"/>
      <c r="Y12" s="173">
        <f t="shared" si="2"/>
        <v>2821935</v>
      </c>
    </row>
    <row r="13" spans="1:25" s="164" customFormat="1" ht="22.5" customHeight="1">
      <c r="A13" s="175" t="s">
        <v>632</v>
      </c>
      <c r="B13" s="168"/>
      <c r="C13" s="168"/>
      <c r="D13" s="168"/>
      <c r="E13" s="168"/>
      <c r="F13" s="168"/>
      <c r="G13" s="169"/>
      <c r="H13" s="169">
        <v>0</v>
      </c>
      <c r="I13" s="169"/>
      <c r="J13" s="169"/>
      <c r="K13" s="170">
        <f>'TB-本期'!AC166</f>
        <v>6857610</v>
      </c>
      <c r="L13" s="170"/>
      <c r="M13" s="171">
        <f t="shared" si="1"/>
        <v>6857610</v>
      </c>
      <c r="N13" s="172"/>
      <c r="O13" s="172"/>
      <c r="P13" s="172"/>
      <c r="Q13" s="172"/>
      <c r="R13" s="169"/>
      <c r="S13" s="169"/>
      <c r="T13" s="169">
        <v>0</v>
      </c>
      <c r="U13" s="169"/>
      <c r="V13" s="169"/>
      <c r="W13" s="170">
        <f>'TB-上期'!AC166</f>
        <v>2821935</v>
      </c>
      <c r="X13" s="170"/>
      <c r="Y13" s="173">
        <f t="shared" si="2"/>
        <v>2821935</v>
      </c>
    </row>
    <row r="14" spans="1:25" s="164" customFormat="1" ht="22.5" customHeight="1">
      <c r="A14" s="175" t="s">
        <v>432</v>
      </c>
      <c r="B14" s="176">
        <f t="shared" ref="B14:K14" si="7">SUM(B15:B18)</f>
        <v>0</v>
      </c>
      <c r="C14" s="168">
        <f t="shared" si="7"/>
        <v>0</v>
      </c>
      <c r="D14" s="168">
        <f t="shared" si="7"/>
        <v>0</v>
      </c>
      <c r="E14" s="168">
        <f t="shared" si="7"/>
        <v>0</v>
      </c>
      <c r="F14" s="168">
        <f t="shared" si="7"/>
        <v>0</v>
      </c>
      <c r="G14" s="169">
        <f t="shared" si="7"/>
        <v>0</v>
      </c>
      <c r="H14" s="169">
        <f t="shared" si="7"/>
        <v>0</v>
      </c>
      <c r="I14" s="169">
        <f t="shared" si="7"/>
        <v>0</v>
      </c>
      <c r="J14" s="169">
        <f t="shared" si="7"/>
        <v>0</v>
      </c>
      <c r="K14" s="169">
        <f t="shared" si="7"/>
        <v>0</v>
      </c>
      <c r="L14" s="169"/>
      <c r="M14" s="171">
        <f t="shared" si="1"/>
        <v>0</v>
      </c>
      <c r="N14" s="172">
        <f t="shared" ref="N14:W14" si="8">SUM(N15:N18)</f>
        <v>0</v>
      </c>
      <c r="O14" s="172">
        <f t="shared" si="8"/>
        <v>0</v>
      </c>
      <c r="P14" s="172">
        <f t="shared" si="8"/>
        <v>0</v>
      </c>
      <c r="Q14" s="172">
        <f t="shared" si="8"/>
        <v>0</v>
      </c>
      <c r="R14" s="169">
        <f t="shared" si="8"/>
        <v>0</v>
      </c>
      <c r="S14" s="169">
        <f t="shared" si="8"/>
        <v>0</v>
      </c>
      <c r="T14" s="169">
        <f t="shared" si="8"/>
        <v>0</v>
      </c>
      <c r="U14" s="169">
        <f t="shared" si="8"/>
        <v>0</v>
      </c>
      <c r="V14" s="169">
        <f t="shared" si="8"/>
        <v>0</v>
      </c>
      <c r="W14" s="169">
        <f t="shared" si="8"/>
        <v>0</v>
      </c>
      <c r="X14" s="170"/>
      <c r="Y14" s="173">
        <f t="shared" si="2"/>
        <v>0</v>
      </c>
    </row>
    <row r="15" spans="1:25" s="164" customFormat="1" ht="22.5" customHeight="1">
      <c r="A15" s="174" t="s">
        <v>633</v>
      </c>
      <c r="B15" s="177"/>
      <c r="C15" s="168"/>
      <c r="D15" s="168"/>
      <c r="E15" s="168"/>
      <c r="F15" s="168"/>
      <c r="G15" s="169"/>
      <c r="H15" s="169"/>
      <c r="I15" s="169"/>
      <c r="J15" s="169"/>
      <c r="K15" s="170"/>
      <c r="L15" s="170"/>
      <c r="M15" s="171">
        <f t="shared" si="1"/>
        <v>0</v>
      </c>
      <c r="N15" s="172"/>
      <c r="O15" s="172"/>
      <c r="P15" s="172"/>
      <c r="Q15" s="172"/>
      <c r="R15" s="169"/>
      <c r="S15" s="169"/>
      <c r="T15" s="169"/>
      <c r="U15" s="169"/>
      <c r="V15" s="169"/>
      <c r="W15" s="170"/>
      <c r="X15" s="170"/>
      <c r="Y15" s="173">
        <f t="shared" si="2"/>
        <v>0</v>
      </c>
    </row>
    <row r="16" spans="1:25" s="164" customFormat="1" ht="22.5" customHeight="1">
      <c r="A16" s="174" t="s">
        <v>433</v>
      </c>
      <c r="B16" s="168"/>
      <c r="C16" s="168"/>
      <c r="D16" s="168"/>
      <c r="E16" s="168"/>
      <c r="F16" s="168"/>
      <c r="G16" s="169"/>
      <c r="H16" s="169"/>
      <c r="I16" s="169"/>
      <c r="J16" s="169"/>
      <c r="K16" s="170"/>
      <c r="L16" s="170"/>
      <c r="M16" s="171">
        <f t="shared" si="1"/>
        <v>0</v>
      </c>
      <c r="N16" s="172"/>
      <c r="O16" s="172"/>
      <c r="P16" s="172"/>
      <c r="Q16" s="172"/>
      <c r="R16" s="169"/>
      <c r="S16" s="169"/>
      <c r="T16" s="169"/>
      <c r="U16" s="169"/>
      <c r="V16" s="169"/>
      <c r="W16" s="170"/>
      <c r="X16" s="170"/>
      <c r="Y16" s="173">
        <f t="shared" si="2"/>
        <v>0</v>
      </c>
    </row>
    <row r="17" spans="1:25" s="164" customFormat="1" ht="22.5" customHeight="1">
      <c r="A17" s="174" t="s">
        <v>434</v>
      </c>
      <c r="B17" s="168"/>
      <c r="C17" s="168"/>
      <c r="D17" s="168"/>
      <c r="E17" s="168"/>
      <c r="F17" s="168"/>
      <c r="G17" s="169"/>
      <c r="H17" s="169"/>
      <c r="I17" s="169"/>
      <c r="J17" s="169"/>
      <c r="K17" s="170"/>
      <c r="L17" s="170"/>
      <c r="M17" s="171">
        <f t="shared" si="1"/>
        <v>0</v>
      </c>
      <c r="N17" s="172"/>
      <c r="O17" s="172"/>
      <c r="P17" s="172"/>
      <c r="Q17" s="172"/>
      <c r="R17" s="169"/>
      <c r="S17" s="169"/>
      <c r="T17" s="169"/>
      <c r="U17" s="169"/>
      <c r="V17" s="169"/>
      <c r="W17" s="170"/>
      <c r="X17" s="170"/>
      <c r="Y17" s="173">
        <f t="shared" si="2"/>
        <v>0</v>
      </c>
    </row>
    <row r="18" spans="1:25" s="164" customFormat="1" ht="22.5" customHeight="1">
      <c r="A18" s="174" t="s">
        <v>435</v>
      </c>
      <c r="B18" s="168"/>
      <c r="C18" s="168"/>
      <c r="D18" s="168"/>
      <c r="E18" s="168"/>
      <c r="F18" s="168"/>
      <c r="G18" s="169"/>
      <c r="H18" s="169"/>
      <c r="I18" s="169"/>
      <c r="J18" s="169"/>
      <c r="K18" s="170"/>
      <c r="L18" s="170"/>
      <c r="M18" s="171">
        <f t="shared" si="1"/>
        <v>0</v>
      </c>
      <c r="N18" s="172"/>
      <c r="O18" s="172"/>
      <c r="P18" s="172"/>
      <c r="Q18" s="172"/>
      <c r="R18" s="169"/>
      <c r="S18" s="169"/>
      <c r="T18" s="169"/>
      <c r="U18" s="169"/>
      <c r="V18" s="169"/>
      <c r="W18" s="170"/>
      <c r="X18" s="170"/>
      <c r="Y18" s="173">
        <f t="shared" si="2"/>
        <v>0</v>
      </c>
    </row>
    <row r="19" spans="1:25" s="164" customFormat="1" ht="22.5" customHeight="1">
      <c r="A19" s="175" t="s">
        <v>634</v>
      </c>
      <c r="B19" s="168">
        <f t="shared" ref="B19:K19" si="9">SUM(B20:B22)</f>
        <v>0</v>
      </c>
      <c r="C19" s="168">
        <f t="shared" si="9"/>
        <v>0</v>
      </c>
      <c r="D19" s="168">
        <f t="shared" si="9"/>
        <v>0</v>
      </c>
      <c r="E19" s="168">
        <f t="shared" si="9"/>
        <v>0</v>
      </c>
      <c r="F19" s="168">
        <f t="shared" si="9"/>
        <v>0</v>
      </c>
      <c r="G19" s="169">
        <f t="shared" si="9"/>
        <v>0</v>
      </c>
      <c r="H19" s="169">
        <f t="shared" si="9"/>
        <v>0</v>
      </c>
      <c r="I19" s="169">
        <f t="shared" si="9"/>
        <v>0</v>
      </c>
      <c r="J19" s="169">
        <f t="shared" si="9"/>
        <v>0</v>
      </c>
      <c r="K19" s="169">
        <f t="shared" si="9"/>
        <v>0</v>
      </c>
      <c r="L19" s="169"/>
      <c r="M19" s="171">
        <f t="shared" si="1"/>
        <v>0</v>
      </c>
      <c r="N19" s="172">
        <f t="shared" ref="N19:W19" si="10">SUM(N20:N22)</f>
        <v>0</v>
      </c>
      <c r="O19" s="172">
        <f t="shared" si="10"/>
        <v>0</v>
      </c>
      <c r="P19" s="172">
        <f t="shared" si="10"/>
        <v>0</v>
      </c>
      <c r="Q19" s="172">
        <f t="shared" si="10"/>
        <v>0</v>
      </c>
      <c r="R19" s="169">
        <f t="shared" si="10"/>
        <v>0</v>
      </c>
      <c r="S19" s="169">
        <f t="shared" si="10"/>
        <v>0</v>
      </c>
      <c r="T19" s="169">
        <f t="shared" si="10"/>
        <v>0</v>
      </c>
      <c r="U19" s="169">
        <f t="shared" si="10"/>
        <v>0</v>
      </c>
      <c r="V19" s="169">
        <f t="shared" si="10"/>
        <v>282193.5</v>
      </c>
      <c r="W19" s="169">
        <f t="shared" si="10"/>
        <v>-282193.5</v>
      </c>
      <c r="X19" s="170"/>
      <c r="Y19" s="173">
        <f t="shared" si="2"/>
        <v>0</v>
      </c>
    </row>
    <row r="20" spans="1:25" s="164" customFormat="1" ht="22.5" customHeight="1">
      <c r="A20" s="174" t="s">
        <v>436</v>
      </c>
      <c r="B20" s="168"/>
      <c r="C20" s="168"/>
      <c r="D20" s="168"/>
      <c r="E20" s="168"/>
      <c r="F20" s="168"/>
      <c r="G20" s="169"/>
      <c r="H20" s="169"/>
      <c r="I20" s="169"/>
      <c r="J20" s="169"/>
      <c r="K20" s="170">
        <f>-J20</f>
        <v>0</v>
      </c>
      <c r="L20" s="170"/>
      <c r="M20" s="171">
        <f t="shared" si="1"/>
        <v>0</v>
      </c>
      <c r="N20" s="172"/>
      <c r="O20" s="172"/>
      <c r="P20" s="172"/>
      <c r="Q20" s="172"/>
      <c r="R20" s="169"/>
      <c r="S20" s="169"/>
      <c r="T20" s="169"/>
      <c r="U20" s="169"/>
      <c r="V20" s="169">
        <f>'TB-上期'!AC172</f>
        <v>282193.5</v>
      </c>
      <c r="W20" s="170">
        <f>-V20</f>
        <v>-282193.5</v>
      </c>
      <c r="X20" s="170"/>
      <c r="Y20" s="173">
        <f t="shared" si="2"/>
        <v>0</v>
      </c>
    </row>
    <row r="21" spans="1:25" s="164" customFormat="1" ht="22.5" customHeight="1">
      <c r="A21" s="174" t="s">
        <v>635</v>
      </c>
      <c r="B21" s="168"/>
      <c r="C21" s="168"/>
      <c r="D21" s="168"/>
      <c r="E21" s="168"/>
      <c r="F21" s="168"/>
      <c r="G21" s="169"/>
      <c r="H21" s="169"/>
      <c r="I21" s="169"/>
      <c r="J21" s="169"/>
      <c r="K21" s="170"/>
      <c r="L21" s="170"/>
      <c r="M21" s="171">
        <f t="shared" si="1"/>
        <v>0</v>
      </c>
      <c r="N21" s="172"/>
      <c r="O21" s="172"/>
      <c r="P21" s="172"/>
      <c r="Q21" s="172"/>
      <c r="R21" s="169"/>
      <c r="S21" s="169"/>
      <c r="T21" s="169"/>
      <c r="U21" s="169"/>
      <c r="V21" s="169"/>
      <c r="W21" s="170"/>
      <c r="X21" s="170"/>
      <c r="Y21" s="173">
        <f t="shared" si="2"/>
        <v>0</v>
      </c>
    </row>
    <row r="22" spans="1:25" s="164" customFormat="1" ht="22.5" customHeight="1">
      <c r="A22" s="174" t="s">
        <v>636</v>
      </c>
      <c r="B22" s="168"/>
      <c r="C22" s="168"/>
      <c r="D22" s="168"/>
      <c r="E22" s="168"/>
      <c r="F22" s="168"/>
      <c r="G22" s="169"/>
      <c r="H22" s="169"/>
      <c r="I22" s="169"/>
      <c r="J22" s="169"/>
      <c r="K22" s="170"/>
      <c r="L22" s="170"/>
      <c r="M22" s="171">
        <f t="shared" si="1"/>
        <v>0</v>
      </c>
      <c r="N22" s="172"/>
      <c r="O22" s="172"/>
      <c r="P22" s="172"/>
      <c r="Q22" s="172"/>
      <c r="R22" s="169"/>
      <c r="S22" s="169"/>
      <c r="T22" s="169"/>
      <c r="U22" s="169"/>
      <c r="V22" s="169"/>
      <c r="W22" s="170"/>
      <c r="X22" s="170"/>
      <c r="Y22" s="173">
        <f t="shared" si="2"/>
        <v>0</v>
      </c>
    </row>
    <row r="23" spans="1:25" s="164" customFormat="1" ht="22.5" customHeight="1">
      <c r="A23" s="175" t="s">
        <v>437</v>
      </c>
      <c r="B23" s="168">
        <f t="shared" ref="B23:K23" si="11">SUM(B24:B29)</f>
        <v>0</v>
      </c>
      <c r="C23" s="168">
        <f t="shared" si="11"/>
        <v>0</v>
      </c>
      <c r="D23" s="168">
        <f t="shared" si="11"/>
        <v>0</v>
      </c>
      <c r="E23" s="168">
        <f t="shared" si="11"/>
        <v>0</v>
      </c>
      <c r="F23" s="168">
        <f t="shared" si="11"/>
        <v>0</v>
      </c>
      <c r="G23" s="169">
        <f t="shared" si="11"/>
        <v>0</v>
      </c>
      <c r="H23" s="169">
        <f t="shared" si="11"/>
        <v>0</v>
      </c>
      <c r="I23" s="169">
        <f t="shared" si="11"/>
        <v>0</v>
      </c>
      <c r="J23" s="169">
        <f t="shared" si="11"/>
        <v>0</v>
      </c>
      <c r="K23" s="169">
        <f t="shared" si="11"/>
        <v>0</v>
      </c>
      <c r="L23" s="169"/>
      <c r="M23" s="171">
        <f t="shared" si="1"/>
        <v>0</v>
      </c>
      <c r="N23" s="172">
        <f t="shared" ref="N23:W23" si="12">SUM(N24:N29)</f>
        <v>0</v>
      </c>
      <c r="O23" s="172">
        <f t="shared" si="12"/>
        <v>0</v>
      </c>
      <c r="P23" s="172">
        <f t="shared" si="12"/>
        <v>0</v>
      </c>
      <c r="Q23" s="172">
        <f t="shared" si="12"/>
        <v>0</v>
      </c>
      <c r="R23" s="169">
        <f t="shared" si="12"/>
        <v>0</v>
      </c>
      <c r="S23" s="169">
        <f t="shared" si="12"/>
        <v>0</v>
      </c>
      <c r="T23" s="169">
        <f t="shared" si="12"/>
        <v>0</v>
      </c>
      <c r="U23" s="169">
        <f t="shared" si="12"/>
        <v>0</v>
      </c>
      <c r="V23" s="169">
        <f t="shared" si="12"/>
        <v>0</v>
      </c>
      <c r="W23" s="169">
        <f t="shared" si="12"/>
        <v>0</v>
      </c>
      <c r="X23" s="170"/>
      <c r="Y23" s="173">
        <f t="shared" si="2"/>
        <v>0</v>
      </c>
    </row>
    <row r="24" spans="1:25" s="164" customFormat="1" ht="22.5" customHeight="1">
      <c r="A24" s="174" t="s">
        <v>637</v>
      </c>
      <c r="B24" s="168"/>
      <c r="C24" s="168"/>
      <c r="D24" s="168"/>
      <c r="E24" s="168"/>
      <c r="F24" s="168"/>
      <c r="G24" s="169"/>
      <c r="H24" s="169"/>
      <c r="I24" s="169"/>
      <c r="J24" s="169"/>
      <c r="K24" s="170"/>
      <c r="L24" s="170"/>
      <c r="M24" s="171">
        <f t="shared" si="1"/>
        <v>0</v>
      </c>
      <c r="N24" s="172"/>
      <c r="O24" s="172"/>
      <c r="P24" s="172"/>
      <c r="Q24" s="172"/>
      <c r="R24" s="169"/>
      <c r="S24" s="169"/>
      <c r="T24" s="169"/>
      <c r="U24" s="169"/>
      <c r="V24" s="169"/>
      <c r="W24" s="170"/>
      <c r="X24" s="170"/>
      <c r="Y24" s="173">
        <f t="shared" si="2"/>
        <v>0</v>
      </c>
    </row>
    <row r="25" spans="1:25" s="164" customFormat="1" ht="22.5" customHeight="1">
      <c r="A25" s="174" t="s">
        <v>638</v>
      </c>
      <c r="B25" s="168"/>
      <c r="C25" s="168"/>
      <c r="D25" s="168"/>
      <c r="E25" s="168"/>
      <c r="F25" s="168"/>
      <c r="G25" s="169"/>
      <c r="H25" s="169"/>
      <c r="I25" s="169"/>
      <c r="J25" s="169"/>
      <c r="K25" s="170"/>
      <c r="L25" s="170"/>
      <c r="M25" s="171">
        <f t="shared" si="1"/>
        <v>0</v>
      </c>
      <c r="N25" s="172"/>
      <c r="O25" s="172"/>
      <c r="P25" s="172"/>
      <c r="Q25" s="172"/>
      <c r="R25" s="169"/>
      <c r="S25" s="169"/>
      <c r="T25" s="169"/>
      <c r="U25" s="169"/>
      <c r="V25" s="169"/>
      <c r="W25" s="170"/>
      <c r="X25" s="170"/>
      <c r="Y25" s="173">
        <f t="shared" si="2"/>
        <v>0</v>
      </c>
    </row>
    <row r="26" spans="1:25" s="164" customFormat="1" ht="22.5" customHeight="1">
      <c r="A26" s="174" t="s">
        <v>438</v>
      </c>
      <c r="B26" s="169"/>
      <c r="C26" s="169"/>
      <c r="D26" s="169"/>
      <c r="E26" s="169"/>
      <c r="F26" s="169"/>
      <c r="G26" s="169"/>
      <c r="H26" s="169"/>
      <c r="I26" s="169"/>
      <c r="J26" s="169"/>
      <c r="K26" s="170"/>
      <c r="L26" s="170"/>
      <c r="M26" s="171">
        <f t="shared" si="1"/>
        <v>0</v>
      </c>
      <c r="N26" s="172"/>
      <c r="O26" s="172"/>
      <c r="P26" s="172"/>
      <c r="Q26" s="172"/>
      <c r="R26" s="169"/>
      <c r="S26" s="169"/>
      <c r="T26" s="169"/>
      <c r="U26" s="169"/>
      <c r="V26" s="169"/>
      <c r="W26" s="170"/>
      <c r="X26" s="170"/>
      <c r="Y26" s="173">
        <f t="shared" si="2"/>
        <v>0</v>
      </c>
    </row>
    <row r="27" spans="1:25" s="164" customFormat="1" ht="22.5" customHeight="1">
      <c r="A27" s="174" t="s">
        <v>439</v>
      </c>
      <c r="B27" s="169"/>
      <c r="C27" s="169"/>
      <c r="D27" s="169"/>
      <c r="E27" s="169"/>
      <c r="F27" s="169"/>
      <c r="G27" s="169"/>
      <c r="H27" s="169"/>
      <c r="I27" s="169"/>
      <c r="J27" s="169"/>
      <c r="K27" s="170"/>
      <c r="L27" s="170"/>
      <c r="M27" s="171">
        <f t="shared" si="1"/>
        <v>0</v>
      </c>
      <c r="N27" s="172"/>
      <c r="O27" s="172"/>
      <c r="P27" s="172"/>
      <c r="Q27" s="172"/>
      <c r="R27" s="169"/>
      <c r="S27" s="169"/>
      <c r="T27" s="169"/>
      <c r="U27" s="169"/>
      <c r="V27" s="169"/>
      <c r="W27" s="170"/>
      <c r="X27" s="170"/>
      <c r="Y27" s="173">
        <f t="shared" si="2"/>
        <v>0</v>
      </c>
    </row>
    <row r="28" spans="1:25" s="164" customFormat="1" ht="22.5" customHeight="1">
      <c r="A28" s="174" t="s">
        <v>639</v>
      </c>
      <c r="B28" s="169"/>
      <c r="C28" s="169"/>
      <c r="D28" s="169"/>
      <c r="E28" s="169"/>
      <c r="F28" s="169"/>
      <c r="G28" s="169"/>
      <c r="H28" s="169"/>
      <c r="I28" s="169"/>
      <c r="J28" s="169"/>
      <c r="K28" s="170"/>
      <c r="L28" s="170"/>
      <c r="M28" s="171">
        <f t="shared" si="1"/>
        <v>0</v>
      </c>
      <c r="N28" s="172"/>
      <c r="O28" s="172"/>
      <c r="P28" s="172"/>
      <c r="Q28" s="172"/>
      <c r="R28" s="169"/>
      <c r="S28" s="169"/>
      <c r="T28" s="169"/>
      <c r="U28" s="169"/>
      <c r="V28" s="169"/>
      <c r="W28" s="170"/>
      <c r="X28" s="170"/>
      <c r="Y28" s="173">
        <f t="shared" si="2"/>
        <v>0</v>
      </c>
    </row>
    <row r="29" spans="1:25" s="164" customFormat="1" ht="22.5" customHeight="1">
      <c r="A29" s="178" t="s">
        <v>640</v>
      </c>
      <c r="B29" s="169"/>
      <c r="C29" s="169"/>
      <c r="D29" s="169"/>
      <c r="E29" s="169"/>
      <c r="F29" s="169"/>
      <c r="G29" s="169"/>
      <c r="H29" s="169"/>
      <c r="I29" s="169"/>
      <c r="J29" s="169"/>
      <c r="K29" s="170"/>
      <c r="L29" s="170"/>
      <c r="M29" s="171">
        <f t="shared" si="1"/>
        <v>0</v>
      </c>
      <c r="N29" s="172"/>
      <c r="O29" s="172"/>
      <c r="P29" s="172"/>
      <c r="Q29" s="172"/>
      <c r="R29" s="169"/>
      <c r="S29" s="169"/>
      <c r="T29" s="169"/>
      <c r="U29" s="169"/>
      <c r="V29" s="169"/>
      <c r="W29" s="170"/>
      <c r="X29" s="170"/>
      <c r="Y29" s="173">
        <f t="shared" si="2"/>
        <v>0</v>
      </c>
    </row>
    <row r="30" spans="1:25" s="164" customFormat="1" ht="22.5" customHeight="1">
      <c r="A30" s="175" t="s">
        <v>641</v>
      </c>
      <c r="B30" s="169">
        <f t="shared" ref="B30:K30" si="13">B31-B32</f>
        <v>0</v>
      </c>
      <c r="C30" s="169">
        <f t="shared" si="13"/>
        <v>0</v>
      </c>
      <c r="D30" s="169">
        <f t="shared" si="13"/>
        <v>0</v>
      </c>
      <c r="E30" s="169">
        <f t="shared" si="13"/>
        <v>0</v>
      </c>
      <c r="F30" s="169">
        <f t="shared" si="13"/>
        <v>0</v>
      </c>
      <c r="G30" s="169">
        <f t="shared" si="13"/>
        <v>0</v>
      </c>
      <c r="H30" s="169">
        <f t="shared" si="13"/>
        <v>0</v>
      </c>
      <c r="I30" s="169">
        <f t="shared" si="13"/>
        <v>0</v>
      </c>
      <c r="J30" s="169">
        <f t="shared" si="13"/>
        <v>0</v>
      </c>
      <c r="K30" s="169">
        <f t="shared" si="13"/>
        <v>0</v>
      </c>
      <c r="L30" s="169"/>
      <c r="M30" s="171">
        <f t="shared" si="1"/>
        <v>0</v>
      </c>
      <c r="N30" s="172">
        <f t="shared" ref="N30:W30" si="14">N31-N32</f>
        <v>0</v>
      </c>
      <c r="O30" s="172">
        <f t="shared" si="14"/>
        <v>0</v>
      </c>
      <c r="P30" s="172">
        <f t="shared" si="14"/>
        <v>0</v>
      </c>
      <c r="Q30" s="172">
        <f t="shared" si="14"/>
        <v>0</v>
      </c>
      <c r="R30" s="169">
        <f t="shared" si="14"/>
        <v>0</v>
      </c>
      <c r="S30" s="169">
        <f t="shared" si="14"/>
        <v>0</v>
      </c>
      <c r="T30" s="169">
        <f t="shared" si="14"/>
        <v>0</v>
      </c>
      <c r="U30" s="169">
        <f t="shared" si="14"/>
        <v>0</v>
      </c>
      <c r="V30" s="169">
        <f t="shared" si="14"/>
        <v>0</v>
      </c>
      <c r="W30" s="169">
        <f t="shared" si="14"/>
        <v>0</v>
      </c>
      <c r="X30" s="170"/>
      <c r="Y30" s="173">
        <f t="shared" si="2"/>
        <v>0</v>
      </c>
    </row>
    <row r="31" spans="1:25" s="164" customFormat="1" ht="22.5" customHeight="1">
      <c r="A31" s="174" t="s">
        <v>440</v>
      </c>
      <c r="B31" s="169"/>
      <c r="C31" s="169"/>
      <c r="D31" s="169"/>
      <c r="E31" s="169"/>
      <c r="F31" s="169"/>
      <c r="G31" s="169"/>
      <c r="H31" s="169"/>
      <c r="I31" s="169"/>
      <c r="J31" s="169"/>
      <c r="K31" s="170"/>
      <c r="L31" s="170"/>
      <c r="M31" s="171">
        <f t="shared" si="1"/>
        <v>0</v>
      </c>
      <c r="N31" s="172"/>
      <c r="O31" s="172"/>
      <c r="P31" s="172"/>
      <c r="Q31" s="172"/>
      <c r="R31" s="169"/>
      <c r="S31" s="169"/>
      <c r="T31" s="169"/>
      <c r="U31" s="169"/>
      <c r="V31" s="169"/>
      <c r="W31" s="170"/>
      <c r="X31" s="170"/>
      <c r="Y31" s="173">
        <f t="shared" si="2"/>
        <v>0</v>
      </c>
    </row>
    <row r="32" spans="1:25" s="164" customFormat="1" ht="22.5" customHeight="1">
      <c r="A32" s="174" t="s">
        <v>441</v>
      </c>
      <c r="B32" s="169"/>
      <c r="C32" s="169"/>
      <c r="D32" s="169"/>
      <c r="E32" s="169"/>
      <c r="F32" s="169"/>
      <c r="G32" s="169"/>
      <c r="H32" s="169"/>
      <c r="I32" s="169"/>
      <c r="J32" s="169"/>
      <c r="K32" s="170"/>
      <c r="L32" s="170"/>
      <c r="M32" s="171">
        <f t="shared" si="1"/>
        <v>0</v>
      </c>
      <c r="N32" s="172"/>
      <c r="O32" s="172"/>
      <c r="P32" s="172"/>
      <c r="Q32" s="172"/>
      <c r="R32" s="169"/>
      <c r="S32" s="169"/>
      <c r="T32" s="169"/>
      <c r="U32" s="169"/>
      <c r="V32" s="169"/>
      <c r="W32" s="170"/>
      <c r="X32" s="170"/>
      <c r="Y32" s="173">
        <f t="shared" si="2"/>
        <v>0</v>
      </c>
    </row>
    <row r="33" spans="1:25" s="164" customFormat="1" ht="22.5" customHeight="1">
      <c r="A33" s="175" t="s">
        <v>642</v>
      </c>
      <c r="B33" s="179"/>
      <c r="C33" s="179"/>
      <c r="D33" s="179"/>
      <c r="E33" s="179"/>
      <c r="F33" s="179"/>
      <c r="G33" s="179"/>
      <c r="H33" s="179"/>
      <c r="I33" s="179"/>
      <c r="J33" s="179"/>
      <c r="K33" s="180"/>
      <c r="L33" s="180"/>
      <c r="M33" s="171">
        <f t="shared" si="1"/>
        <v>0</v>
      </c>
      <c r="N33" s="181"/>
      <c r="O33" s="181"/>
      <c r="P33" s="181"/>
      <c r="Q33" s="181"/>
      <c r="R33" s="179"/>
      <c r="S33" s="179"/>
      <c r="T33" s="179"/>
      <c r="U33" s="179"/>
      <c r="V33" s="179"/>
      <c r="W33" s="180">
        <f>'TB-上期'!AC169</f>
        <v>0</v>
      </c>
      <c r="X33" s="180"/>
      <c r="Y33" s="173">
        <f t="shared" si="2"/>
        <v>0</v>
      </c>
    </row>
    <row r="34" spans="1:25" s="164" customFormat="1" ht="22.5" customHeight="1" thickBot="1">
      <c r="A34" s="182" t="s">
        <v>643</v>
      </c>
      <c r="B34" s="183">
        <f t="shared" ref="B34:K34" si="15">B11+B12</f>
        <v>10000000</v>
      </c>
      <c r="C34" s="183">
        <f t="shared" si="15"/>
        <v>0</v>
      </c>
      <c r="D34" s="183">
        <f t="shared" si="15"/>
        <v>0</v>
      </c>
      <c r="E34" s="183">
        <f t="shared" si="15"/>
        <v>0</v>
      </c>
      <c r="F34" s="183">
        <f t="shared" si="15"/>
        <v>0</v>
      </c>
      <c r="G34" s="183">
        <f t="shared" si="15"/>
        <v>0</v>
      </c>
      <c r="H34" s="183">
        <f t="shared" si="15"/>
        <v>0</v>
      </c>
      <c r="I34" s="183">
        <f t="shared" si="15"/>
        <v>0</v>
      </c>
      <c r="J34" s="183">
        <f t="shared" si="15"/>
        <v>2989870</v>
      </c>
      <c r="K34" s="183">
        <f t="shared" si="15"/>
        <v>10197351.5</v>
      </c>
      <c r="L34" s="183"/>
      <c r="M34" s="184">
        <f t="shared" si="1"/>
        <v>23187221.5</v>
      </c>
      <c r="N34" s="185">
        <f t="shared" ref="N34:V34" si="16">N11+N12</f>
        <v>10000000</v>
      </c>
      <c r="O34" s="185">
        <f t="shared" si="16"/>
        <v>0</v>
      </c>
      <c r="P34" s="185">
        <f t="shared" si="16"/>
        <v>0</v>
      </c>
      <c r="Q34" s="185">
        <f t="shared" si="16"/>
        <v>0</v>
      </c>
      <c r="R34" s="183">
        <f t="shared" si="16"/>
        <v>0</v>
      </c>
      <c r="S34" s="183">
        <f t="shared" si="16"/>
        <v>0</v>
      </c>
      <c r="T34" s="183">
        <f t="shared" si="16"/>
        <v>0</v>
      </c>
      <c r="U34" s="183">
        <f t="shared" si="16"/>
        <v>0</v>
      </c>
      <c r="V34" s="183">
        <f t="shared" si="16"/>
        <v>282193.5</v>
      </c>
      <c r="W34" s="183">
        <f>W11+W12</f>
        <v>3339741.5</v>
      </c>
      <c r="X34" s="264"/>
      <c r="Y34" s="186">
        <f t="shared" si="2"/>
        <v>13621935</v>
      </c>
    </row>
    <row r="35" spans="1:25" s="164" customFormat="1" ht="22.5" customHeight="1">
      <c r="A35" s="282" t="s">
        <v>644</v>
      </c>
      <c r="B35" s="282"/>
      <c r="C35" s="282"/>
      <c r="D35" s="282"/>
      <c r="E35" s="282"/>
      <c r="F35" s="282"/>
      <c r="G35" s="282"/>
      <c r="H35" s="282"/>
      <c r="I35" s="282"/>
      <c r="J35" s="282"/>
      <c r="K35" s="282"/>
      <c r="L35" s="282"/>
      <c r="M35" s="282"/>
      <c r="N35" s="282"/>
      <c r="O35" s="282"/>
      <c r="P35" s="282"/>
      <c r="Q35" s="282"/>
      <c r="R35" s="282"/>
      <c r="S35" s="282"/>
      <c r="T35" s="282"/>
      <c r="U35" s="282"/>
      <c r="V35" s="282"/>
      <c r="W35" s="282"/>
      <c r="X35" s="282"/>
      <c r="Y35" s="282"/>
    </row>
    <row r="36" spans="1:25">
      <c r="A36" s="187"/>
      <c r="W36" s="191"/>
      <c r="X36" s="191"/>
      <c r="Y36" s="191"/>
    </row>
    <row r="37" spans="1:25">
      <c r="A37" s="205" t="s">
        <v>646</v>
      </c>
      <c r="B37" s="191">
        <f>B34-'资产负债表（续）'!C43</f>
        <v>0</v>
      </c>
      <c r="C37" s="191"/>
      <c r="D37" s="191"/>
      <c r="E37" s="191"/>
      <c r="F37" s="191"/>
      <c r="G37" s="191"/>
      <c r="H37" s="191"/>
      <c r="I37" s="191"/>
      <c r="J37" s="191">
        <f>J34-'TB-上期'!AC118</f>
        <v>0</v>
      </c>
      <c r="K37" s="191">
        <f>K34-'资产负债表（续）'!C53</f>
        <v>685761</v>
      </c>
      <c r="L37" s="191"/>
      <c r="M37" s="191">
        <f>M34-'资产负债表（续）'!C56</f>
        <v>0</v>
      </c>
      <c r="N37" s="191">
        <f>N34-'资产负债表（续）'!D43</f>
        <v>0</v>
      </c>
      <c r="O37" s="191"/>
      <c r="P37" s="191"/>
      <c r="Q37" s="191"/>
      <c r="R37" s="191"/>
      <c r="S37" s="191"/>
      <c r="T37" s="191"/>
      <c r="U37" s="191"/>
      <c r="V37" s="191">
        <f>V34-'资产负债表（续）'!C51</f>
        <v>-3393437.5</v>
      </c>
      <c r="W37" s="191">
        <f>W34-'资产负债表（续）'!D53</f>
        <v>0</v>
      </c>
      <c r="X37" s="191"/>
      <c r="Y37" s="192">
        <f>Y34-'资产负债表（续）'!D56</f>
        <v>-2707676.5</v>
      </c>
    </row>
    <row r="38" spans="1:25">
      <c r="A38" s="188"/>
      <c r="B38" s="164"/>
      <c r="C38" s="164"/>
      <c r="D38" s="164"/>
      <c r="E38" s="164"/>
      <c r="F38" s="164"/>
      <c r="G38" s="164"/>
      <c r="H38" s="164"/>
      <c r="I38" s="164"/>
      <c r="J38" s="164"/>
      <c r="K38" s="164"/>
      <c r="L38" s="164"/>
      <c r="W38" s="191"/>
      <c r="X38" s="191"/>
      <c r="Y38" s="191"/>
    </row>
    <row r="39" spans="1:25">
      <c r="A39" s="188"/>
      <c r="B39" s="189"/>
      <c r="C39" s="189"/>
      <c r="D39" s="189"/>
      <c r="E39" s="189"/>
      <c r="F39" s="189"/>
      <c r="G39" s="189"/>
      <c r="H39" s="189"/>
      <c r="I39" s="189"/>
      <c r="J39" s="189"/>
      <c r="K39" s="189"/>
      <c r="L39" s="189"/>
      <c r="M39" s="189"/>
      <c r="W39" s="191"/>
      <c r="X39" s="191"/>
      <c r="Y39" s="191"/>
    </row>
    <row r="40" spans="1:25">
      <c r="A40" s="188"/>
      <c r="B40" s="189"/>
      <c r="C40" s="189"/>
      <c r="D40" s="189"/>
      <c r="E40" s="189"/>
      <c r="F40" s="189"/>
      <c r="G40" s="189"/>
      <c r="H40" s="189"/>
      <c r="I40" s="189"/>
      <c r="J40" s="189"/>
      <c r="K40" s="189"/>
      <c r="L40" s="189"/>
      <c r="M40" s="189"/>
    </row>
    <row r="41" spans="1:25">
      <c r="A41" s="188"/>
      <c r="B41" s="190"/>
      <c r="C41" s="190"/>
      <c r="D41" s="190"/>
      <c r="E41" s="190"/>
      <c r="F41" s="190"/>
      <c r="G41" s="190"/>
      <c r="H41" s="190"/>
      <c r="I41" s="190"/>
      <c r="J41" s="190"/>
      <c r="K41" s="190"/>
      <c r="L41" s="190"/>
      <c r="M41" s="190"/>
    </row>
  </sheetData>
  <mergeCells count="26">
    <mergeCell ref="A1:Y1"/>
    <mergeCell ref="A2:Y2"/>
    <mergeCell ref="A4:A6"/>
    <mergeCell ref="B4:M4"/>
    <mergeCell ref="N4:Y4"/>
    <mergeCell ref="B5:B6"/>
    <mergeCell ref="C5:E5"/>
    <mergeCell ref="F5:F6"/>
    <mergeCell ref="G5:G6"/>
    <mergeCell ref="H5:H6"/>
    <mergeCell ref="W5:W6"/>
    <mergeCell ref="Y5:Y6"/>
    <mergeCell ref="X5:X6"/>
    <mergeCell ref="A35:Y35"/>
    <mergeCell ref="O5:Q5"/>
    <mergeCell ref="R5:R6"/>
    <mergeCell ref="S5:S6"/>
    <mergeCell ref="T5:T6"/>
    <mergeCell ref="U5:U6"/>
    <mergeCell ref="V5:V6"/>
    <mergeCell ref="I5:I6"/>
    <mergeCell ref="J5:J6"/>
    <mergeCell ref="K5:K6"/>
    <mergeCell ref="L5:L6"/>
    <mergeCell ref="M5:M6"/>
    <mergeCell ref="N5:N6"/>
  </mergeCells>
  <phoneticPr fontId="2" type="noConversion"/>
  <printOptions horizontalCentered="1"/>
  <pageMargins left="0.27559055118110237" right="0.23622047244094491" top="0.35433070866141736" bottom="0.15748031496062992" header="0.15748031496062992" footer="0.23622047244094491"/>
  <pageSetup paperSize="9" scale="65" orientation="landscape" r:id="rId1"/>
  <headerFooter alignWithMargins="0">
    <oddFooter>&amp;C&amp;"Times New Roman,常规"&amp;11 &amp;10 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52"/>
  <sheetViews>
    <sheetView topLeftCell="B134" zoomScaleNormal="100" zoomScaleSheetLayoutView="100" workbookViewId="0">
      <selection activeCell="G143" sqref="G143"/>
    </sheetView>
  </sheetViews>
  <sheetFormatPr defaultRowHeight="14.25"/>
  <cols>
    <col min="1" max="1" width="13" style="91" hidden="1" customWidth="1"/>
    <col min="2" max="2" width="13.25" style="91" customWidth="1"/>
    <col min="3" max="3" width="21" style="91" customWidth="1"/>
    <col min="4" max="4" width="18" style="91" customWidth="1"/>
    <col min="5" max="5" width="17.25" style="91" customWidth="1"/>
    <col min="6" max="6" width="16.25" style="91" customWidth="1"/>
    <col min="7" max="7" width="16.625" style="91" customWidth="1"/>
    <col min="8" max="8" width="15.25" style="91" customWidth="1"/>
    <col min="9" max="9" width="21" style="91" customWidth="1"/>
    <col min="10" max="10" width="16" style="91" customWidth="1"/>
    <col min="11" max="11" width="13.125" style="91" customWidth="1"/>
    <col min="12" max="12" width="17.375" style="91" customWidth="1"/>
    <col min="13" max="13" width="14.875" style="91" customWidth="1"/>
    <col min="14" max="14" width="15.625" style="91" customWidth="1"/>
    <col min="15" max="15" width="19.375" style="91" customWidth="1"/>
    <col min="16" max="21" width="11.625" style="91" customWidth="1"/>
    <col min="22" max="23" width="15.125" style="91" customWidth="1"/>
    <col min="24" max="25" width="11.625" style="91" customWidth="1"/>
    <col min="26" max="16384" width="9" style="91"/>
  </cols>
  <sheetData>
    <row r="1" spans="1:1" customFormat="1" hidden="1">
      <c r="A1" s="1" t="s">
        <v>133</v>
      </c>
    </row>
    <row r="2" spans="1:1" customFormat="1" hidden="1">
      <c r="A2" s="1" t="s">
        <v>443</v>
      </c>
    </row>
    <row r="3" spans="1:1" customFormat="1" hidden="1">
      <c r="A3" s="1" t="s">
        <v>461</v>
      </c>
    </row>
    <row r="4" spans="1:1" customFormat="1" hidden="1">
      <c r="A4" s="1" t="s">
        <v>675</v>
      </c>
    </row>
    <row r="5" spans="1:1" customFormat="1" hidden="1">
      <c r="A5" s="1" t="s">
        <v>134</v>
      </c>
    </row>
    <row r="6" spans="1:1" customFormat="1" hidden="1">
      <c r="A6" s="1" t="s">
        <v>650</v>
      </c>
    </row>
    <row r="7" spans="1:1" customFormat="1" hidden="1">
      <c r="A7" s="1" t="s">
        <v>651</v>
      </c>
    </row>
    <row r="8" spans="1:1" customFormat="1" hidden="1">
      <c r="A8" s="1" t="s">
        <v>727</v>
      </c>
    </row>
    <row r="9" spans="1:1" customFormat="1" hidden="1">
      <c r="A9" s="1" t="s">
        <v>676</v>
      </c>
    </row>
    <row r="10" spans="1:1" customFormat="1" hidden="1">
      <c r="A10" s="1" t="s">
        <v>135</v>
      </c>
    </row>
    <row r="11" spans="1:1" customFormat="1" hidden="1">
      <c r="A11" s="1" t="s">
        <v>462</v>
      </c>
    </row>
    <row r="12" spans="1:1" customFormat="1" hidden="1">
      <c r="A12" s="1" t="s">
        <v>463</v>
      </c>
    </row>
    <row r="13" spans="1:1" customFormat="1" hidden="1">
      <c r="A13" s="1" t="s">
        <v>464</v>
      </c>
    </row>
    <row r="14" spans="1:1" customFormat="1" hidden="1">
      <c r="A14" s="1" t="s">
        <v>136</v>
      </c>
    </row>
    <row r="15" spans="1:1" customFormat="1" hidden="1">
      <c r="A15" s="1" t="s">
        <v>725</v>
      </c>
    </row>
    <row r="16" spans="1:1" customFormat="1" hidden="1">
      <c r="A16" s="1" t="s">
        <v>465</v>
      </c>
    </row>
    <row r="17" spans="1:1" customFormat="1" hidden="1">
      <c r="A17" s="1" t="s">
        <v>137</v>
      </c>
    </row>
    <row r="18" spans="1:1" customFormat="1" hidden="1">
      <c r="A18" s="1" t="s">
        <v>723</v>
      </c>
    </row>
    <row r="19" spans="1:1" customFormat="1" hidden="1">
      <c r="A19" s="1" t="s">
        <v>677</v>
      </c>
    </row>
    <row r="20" spans="1:1" customFormat="1" hidden="1">
      <c r="A20" s="1" t="s">
        <v>466</v>
      </c>
    </row>
    <row r="21" spans="1:1" customFormat="1" hidden="1">
      <c r="A21" s="1" t="s">
        <v>138</v>
      </c>
    </row>
    <row r="22" spans="1:1" customFormat="1" hidden="1">
      <c r="A22" s="1" t="s">
        <v>139</v>
      </c>
    </row>
    <row r="23" spans="1:1" customFormat="1" hidden="1">
      <c r="A23" s="1" t="s">
        <v>485</v>
      </c>
    </row>
    <row r="24" spans="1:1" customFormat="1" hidden="1">
      <c r="A24" s="1" t="s">
        <v>678</v>
      </c>
    </row>
    <row r="25" spans="1:1" customFormat="1" hidden="1">
      <c r="A25" s="1" t="s">
        <v>679</v>
      </c>
    </row>
    <row r="26" spans="1:1" customFormat="1" hidden="1">
      <c r="A26" s="1" t="s">
        <v>140</v>
      </c>
    </row>
    <row r="27" spans="1:1" customFormat="1" hidden="1">
      <c r="A27" s="1" t="s">
        <v>141</v>
      </c>
    </row>
    <row r="28" spans="1:1" customFormat="1" hidden="1">
      <c r="A28" s="1" t="s">
        <v>721</v>
      </c>
    </row>
    <row r="29" spans="1:1" customFormat="1" hidden="1">
      <c r="A29" s="1" t="s">
        <v>680</v>
      </c>
    </row>
    <row r="30" spans="1:1" customFormat="1" hidden="1">
      <c r="A30" s="1" t="s">
        <v>681</v>
      </c>
    </row>
    <row r="31" spans="1:1" customFormat="1" hidden="1">
      <c r="A31" s="1" t="s">
        <v>142</v>
      </c>
    </row>
    <row r="32" spans="1:1" customFormat="1" hidden="1">
      <c r="A32" s="1" t="s">
        <v>719</v>
      </c>
    </row>
    <row r="33" spans="1:1" customFormat="1" hidden="1">
      <c r="A33" s="1" t="s">
        <v>717</v>
      </c>
    </row>
    <row r="34" spans="1:1" customFormat="1" hidden="1">
      <c r="A34" s="1" t="s">
        <v>143</v>
      </c>
    </row>
    <row r="35" spans="1:1" customFormat="1" hidden="1">
      <c r="A35" s="1" t="s">
        <v>715</v>
      </c>
    </row>
    <row r="36" spans="1:1" customFormat="1" hidden="1">
      <c r="A36" s="1" t="s">
        <v>713</v>
      </c>
    </row>
    <row r="37" spans="1:1" customFormat="1" hidden="1">
      <c r="A37" s="1" t="s">
        <v>144</v>
      </c>
    </row>
    <row r="38" spans="1:1" customFormat="1" hidden="1">
      <c r="A38" s="1" t="s">
        <v>711</v>
      </c>
    </row>
    <row r="39" spans="1:1" customFormat="1" hidden="1">
      <c r="A39" s="1" t="s">
        <v>145</v>
      </c>
    </row>
    <row r="40" spans="1:1" customFormat="1" hidden="1">
      <c r="A40" s="1" t="s">
        <v>146</v>
      </c>
    </row>
    <row r="41" spans="1:1" customFormat="1" hidden="1">
      <c r="A41" s="1" t="s">
        <v>661</v>
      </c>
    </row>
    <row r="42" spans="1:1" customFormat="1" hidden="1">
      <c r="A42" s="1" t="s">
        <v>147</v>
      </c>
    </row>
    <row r="43" spans="1:1" customFormat="1" hidden="1">
      <c r="A43" s="1" t="s">
        <v>709</v>
      </c>
    </row>
    <row r="44" spans="1:1" customFormat="1" hidden="1">
      <c r="A44" s="1" t="s">
        <v>707</v>
      </c>
    </row>
    <row r="45" spans="1:1" customFormat="1" hidden="1">
      <c r="A45" s="1" t="s">
        <v>148</v>
      </c>
    </row>
    <row r="46" spans="1:1" customFormat="1" hidden="1">
      <c r="A46" s="1" t="s">
        <v>149</v>
      </c>
    </row>
    <row r="47" spans="1:1" customFormat="1" hidden="1">
      <c r="A47" s="1" t="s">
        <v>705</v>
      </c>
    </row>
    <row r="48" spans="1:1" customFormat="1" hidden="1">
      <c r="A48" s="1" t="s">
        <v>150</v>
      </c>
    </row>
    <row r="49" spans="1:1" customFormat="1" hidden="1">
      <c r="A49" s="1" t="s">
        <v>151</v>
      </c>
    </row>
    <row r="50" spans="1:1" customFormat="1" hidden="1">
      <c r="A50" s="1" t="s">
        <v>152</v>
      </c>
    </row>
    <row r="51" spans="1:1" customFormat="1" hidden="1">
      <c r="A51" s="1" t="s">
        <v>153</v>
      </c>
    </row>
    <row r="52" spans="1:1" customFormat="1" hidden="1">
      <c r="A52" s="1" t="s">
        <v>467</v>
      </c>
    </row>
    <row r="53" spans="1:1" customFormat="1" hidden="1">
      <c r="A53" s="1" t="s">
        <v>469</v>
      </c>
    </row>
    <row r="54" spans="1:1" customFormat="1" hidden="1">
      <c r="A54" s="1" t="s">
        <v>682</v>
      </c>
    </row>
    <row r="55" spans="1:1" customFormat="1" hidden="1">
      <c r="A55" s="1" t="s">
        <v>470</v>
      </c>
    </row>
    <row r="56" spans="1:1" customFormat="1" hidden="1">
      <c r="A56" s="1" t="s">
        <v>652</v>
      </c>
    </row>
    <row r="57" spans="1:1" customFormat="1" hidden="1">
      <c r="A57" s="1" t="s">
        <v>653</v>
      </c>
    </row>
    <row r="58" spans="1:1" customFormat="1" hidden="1">
      <c r="A58" s="1" t="s">
        <v>154</v>
      </c>
    </row>
    <row r="59" spans="1:1" customFormat="1" hidden="1">
      <c r="A59" s="1" t="s">
        <v>683</v>
      </c>
    </row>
    <row r="60" spans="1:1" customFormat="1" hidden="1">
      <c r="A60" s="1" t="s">
        <v>471</v>
      </c>
    </row>
    <row r="61" spans="1:1" customFormat="1" hidden="1">
      <c r="A61" s="1" t="s">
        <v>468</v>
      </c>
    </row>
    <row r="62" spans="1:1" customFormat="1" hidden="1">
      <c r="A62" s="1" t="s">
        <v>475</v>
      </c>
    </row>
    <row r="63" spans="1:1" customFormat="1" hidden="1">
      <c r="A63" s="1" t="s">
        <v>476</v>
      </c>
    </row>
    <row r="64" spans="1:1" customFormat="1" hidden="1">
      <c r="A64" s="1" t="s">
        <v>155</v>
      </c>
    </row>
    <row r="65" spans="1:1" customFormat="1" hidden="1">
      <c r="A65" s="1" t="s">
        <v>156</v>
      </c>
    </row>
    <row r="66" spans="1:1" customFormat="1" hidden="1">
      <c r="A66" s="1" t="s">
        <v>157</v>
      </c>
    </row>
    <row r="67" spans="1:1" customFormat="1" hidden="1">
      <c r="A67" s="1" t="s">
        <v>472</v>
      </c>
    </row>
    <row r="68" spans="1:1" customFormat="1" hidden="1">
      <c r="A68" s="1" t="s">
        <v>473</v>
      </c>
    </row>
    <row r="69" spans="1:1" customFormat="1" hidden="1">
      <c r="A69" s="1" t="s">
        <v>477</v>
      </c>
    </row>
    <row r="70" spans="1:1" customFormat="1" hidden="1">
      <c r="A70" s="1" t="s">
        <v>158</v>
      </c>
    </row>
    <row r="71" spans="1:1" customFormat="1" hidden="1">
      <c r="A71" s="1" t="s">
        <v>159</v>
      </c>
    </row>
    <row r="72" spans="1:1" customFormat="1" hidden="1">
      <c r="A72" s="1" t="s">
        <v>474</v>
      </c>
    </row>
    <row r="73" spans="1:1" customFormat="1" hidden="1">
      <c r="A73" s="1" t="s">
        <v>160</v>
      </c>
    </row>
    <row r="74" spans="1:1" customFormat="1" hidden="1">
      <c r="A74" s="1" t="s">
        <v>161</v>
      </c>
    </row>
    <row r="75" spans="1:1" customFormat="1" hidden="1">
      <c r="A75" s="1" t="s">
        <v>684</v>
      </c>
    </row>
    <row r="76" spans="1:1" customFormat="1" hidden="1">
      <c r="A76" s="1" t="s">
        <v>162</v>
      </c>
    </row>
    <row r="77" spans="1:1" customFormat="1" hidden="1">
      <c r="A77" s="1" t="s">
        <v>163</v>
      </c>
    </row>
    <row r="78" spans="1:1" customFormat="1" hidden="1">
      <c r="A78" s="1" t="s">
        <v>164</v>
      </c>
    </row>
    <row r="79" spans="1:1" customFormat="1" hidden="1">
      <c r="A79" s="1" t="s">
        <v>165</v>
      </c>
    </row>
    <row r="80" spans="1:1" customFormat="1" hidden="1">
      <c r="A80" s="1" t="s">
        <v>166</v>
      </c>
    </row>
    <row r="81" spans="1:1" customFormat="1" hidden="1">
      <c r="A81" s="1" t="s">
        <v>703</v>
      </c>
    </row>
    <row r="82" spans="1:1" customFormat="1" hidden="1">
      <c r="A82" s="1" t="s">
        <v>167</v>
      </c>
    </row>
    <row r="83" spans="1:1" customFormat="1" hidden="1">
      <c r="A83" s="1" t="s">
        <v>168</v>
      </c>
    </row>
    <row r="84" spans="1:1" customFormat="1" hidden="1">
      <c r="A84" s="1" t="s">
        <v>702</v>
      </c>
    </row>
    <row r="85" spans="1:1" customFormat="1" hidden="1">
      <c r="A85" s="1" t="s">
        <v>169</v>
      </c>
    </row>
    <row r="86" spans="1:1" customFormat="1" hidden="1">
      <c r="A86" s="1" t="s">
        <v>170</v>
      </c>
    </row>
    <row r="87" spans="1:1" customFormat="1" hidden="1">
      <c r="A87" s="1" t="s">
        <v>171</v>
      </c>
    </row>
    <row r="88" spans="1:1" customFormat="1" hidden="1">
      <c r="A88" s="1" t="s">
        <v>172</v>
      </c>
    </row>
    <row r="89" spans="1:1" customFormat="1" hidden="1">
      <c r="A89" s="1" t="s">
        <v>173</v>
      </c>
    </row>
    <row r="90" spans="1:1" customFormat="1" hidden="1">
      <c r="A90" s="1" t="s">
        <v>174</v>
      </c>
    </row>
    <row r="91" spans="1:1" customFormat="1" hidden="1">
      <c r="A91" s="1" t="s">
        <v>481</v>
      </c>
    </row>
    <row r="92" spans="1:1" customFormat="1" hidden="1">
      <c r="A92" s="1" t="s">
        <v>175</v>
      </c>
    </row>
    <row r="93" spans="1:1" customFormat="1" hidden="1">
      <c r="A93" s="1" t="s">
        <v>176</v>
      </c>
    </row>
    <row r="94" spans="1:1" customFormat="1" hidden="1">
      <c r="A94" s="1" t="s">
        <v>177</v>
      </c>
    </row>
    <row r="95" spans="1:1" customFormat="1" hidden="1">
      <c r="A95" s="1" t="s">
        <v>482</v>
      </c>
    </row>
    <row r="96" spans="1:1" customFormat="1" hidden="1">
      <c r="A96" s="1" t="s">
        <v>178</v>
      </c>
    </row>
    <row r="97" spans="1:1" customFormat="1" hidden="1">
      <c r="A97" s="1" t="s">
        <v>179</v>
      </c>
    </row>
    <row r="98" spans="1:1" customFormat="1" hidden="1">
      <c r="A98" s="1" t="s">
        <v>180</v>
      </c>
    </row>
    <row r="99" spans="1:1" customFormat="1" hidden="1">
      <c r="A99" s="1" t="s">
        <v>181</v>
      </c>
    </row>
    <row r="100" spans="1:1" customFormat="1" hidden="1">
      <c r="A100" s="1" t="s">
        <v>182</v>
      </c>
    </row>
    <row r="101" spans="1:1" customFormat="1" hidden="1">
      <c r="A101" s="1" t="s">
        <v>183</v>
      </c>
    </row>
    <row r="102" spans="1:1" customFormat="1" hidden="1">
      <c r="A102" s="1" t="s">
        <v>184</v>
      </c>
    </row>
    <row r="103" spans="1:1" customFormat="1" hidden="1">
      <c r="A103" s="1" t="s">
        <v>185</v>
      </c>
    </row>
    <row r="104" spans="1:1" customFormat="1" hidden="1">
      <c r="A104" s="1" t="s">
        <v>186</v>
      </c>
    </row>
    <row r="105" spans="1:1" customFormat="1" hidden="1">
      <c r="A105" s="1" t="s">
        <v>187</v>
      </c>
    </row>
    <row r="106" spans="1:1" customFormat="1" hidden="1">
      <c r="A106" s="1" t="s">
        <v>188</v>
      </c>
    </row>
    <row r="107" spans="1:1" customFormat="1" hidden="1">
      <c r="A107" s="1" t="s">
        <v>189</v>
      </c>
    </row>
    <row r="108" spans="1:1" customFormat="1" hidden="1">
      <c r="A108" s="1" t="s">
        <v>700</v>
      </c>
    </row>
    <row r="109" spans="1:1" customFormat="1" hidden="1">
      <c r="A109" s="1" t="s">
        <v>129</v>
      </c>
    </row>
    <row r="110" spans="1:1" customFormat="1" hidden="1">
      <c r="A110" s="1" t="s">
        <v>193</v>
      </c>
    </row>
    <row r="111" spans="1:1" customFormat="1" hidden="1">
      <c r="A111" s="1" t="s">
        <v>696</v>
      </c>
    </row>
    <row r="112" spans="1:1" customFormat="1" hidden="1">
      <c r="A112" s="1" t="s">
        <v>191</v>
      </c>
    </row>
    <row r="113" spans="1:1" customFormat="1" hidden="1">
      <c r="A113" s="1" t="s">
        <v>697</v>
      </c>
    </row>
    <row r="114" spans="1:1" customFormat="1" hidden="1">
      <c r="A114" s="1" t="s">
        <v>190</v>
      </c>
    </row>
    <row r="115" spans="1:1" customFormat="1" hidden="1">
      <c r="A115" s="1" t="s">
        <v>192</v>
      </c>
    </row>
    <row r="116" spans="1:1" customFormat="1" hidden="1">
      <c r="A116" s="1" t="s">
        <v>483</v>
      </c>
    </row>
    <row r="117" spans="1:1" customFormat="1" hidden="1">
      <c r="A117" s="1" t="s">
        <v>484</v>
      </c>
    </row>
    <row r="118" spans="1:1" customFormat="1" hidden="1">
      <c r="A118" s="1" t="s">
        <v>694</v>
      </c>
    </row>
    <row r="119" spans="1:1" customFormat="1" hidden="1">
      <c r="A119" s="1" t="s">
        <v>487</v>
      </c>
    </row>
    <row r="120" spans="1:1" customFormat="1" hidden="1">
      <c r="A120" s="1" t="s">
        <v>489</v>
      </c>
    </row>
    <row r="121" spans="1:1" customFormat="1" hidden="1">
      <c r="A121" s="1" t="s">
        <v>194</v>
      </c>
    </row>
    <row r="122" spans="1:1" customFormat="1" hidden="1">
      <c r="A122" s="1" t="s">
        <v>688</v>
      </c>
    </row>
    <row r="123" spans="1:1" customFormat="1" hidden="1">
      <c r="A123" s="1" t="s">
        <v>195</v>
      </c>
    </row>
    <row r="124" spans="1:1" customFormat="1" hidden="1">
      <c r="A124" s="1" t="s">
        <v>196</v>
      </c>
    </row>
    <row r="125" spans="1:1" customFormat="1" hidden="1">
      <c r="A125" s="1" t="s">
        <v>197</v>
      </c>
    </row>
    <row r="126" spans="1:1" customFormat="1" hidden="1">
      <c r="A126" s="1" t="s">
        <v>198</v>
      </c>
    </row>
    <row r="127" spans="1:1" customFormat="1" hidden="1">
      <c r="A127" s="1" t="s">
        <v>199</v>
      </c>
    </row>
    <row r="128" spans="1:1" customFormat="1" hidden="1">
      <c r="A128" s="1" t="s">
        <v>686</v>
      </c>
    </row>
    <row r="129" spans="1:15" customFormat="1" hidden="1">
      <c r="A129" s="1" t="s">
        <v>200</v>
      </c>
    </row>
    <row r="130" spans="1:15" customFormat="1" hidden="1">
      <c r="A130" s="1" t="s">
        <v>201</v>
      </c>
    </row>
    <row r="131" spans="1:15" customFormat="1" hidden="1">
      <c r="A131" s="1" t="s">
        <v>202</v>
      </c>
    </row>
    <row r="132" spans="1:15" customFormat="1" hidden="1">
      <c r="A132" s="1" t="s">
        <v>203</v>
      </c>
    </row>
    <row r="133" spans="1:15" customFormat="1" hidden="1">
      <c r="A133" s="1" t="s">
        <v>204</v>
      </c>
    </row>
    <row r="134" spans="1:15" customFormat="1" ht="29.25" customHeight="1">
      <c r="A134" s="3"/>
      <c r="B134" s="4" t="s">
        <v>205</v>
      </c>
      <c r="C134" s="4" t="s">
        <v>206</v>
      </c>
      <c r="D134" s="4" t="s">
        <v>207</v>
      </c>
      <c r="E134" s="4" t="s">
        <v>208</v>
      </c>
      <c r="F134" s="4" t="s">
        <v>209</v>
      </c>
      <c r="G134" s="4" t="s">
        <v>210</v>
      </c>
      <c r="J134" s="101" t="s">
        <v>495</v>
      </c>
      <c r="K134" s="101" t="s">
        <v>496</v>
      </c>
      <c r="L134" s="101" t="s">
        <v>497</v>
      </c>
      <c r="M134" s="101" t="s">
        <v>498</v>
      </c>
      <c r="N134" s="101" t="s">
        <v>499</v>
      </c>
      <c r="O134" s="101" t="s">
        <v>500</v>
      </c>
    </row>
    <row r="135" spans="1:15" s="5" customFormat="1" ht="15">
      <c r="A135" s="78"/>
      <c r="B135" s="149" t="s">
        <v>610</v>
      </c>
      <c r="C135" s="143"/>
      <c r="D135" s="143"/>
      <c r="E135" s="143"/>
      <c r="F135" s="109"/>
      <c r="G135" s="109"/>
      <c r="J135" s="103">
        <v>1</v>
      </c>
      <c r="K135" s="102"/>
      <c r="L135" s="5">
        <f>'TB-上期'!$E123</f>
        <v>0</v>
      </c>
      <c r="M135" s="5">
        <f>'TB-上期'!$E161</f>
        <v>0</v>
      </c>
      <c r="N135" s="5">
        <f>L135*(1-$J135)</f>
        <v>0</v>
      </c>
      <c r="O135" s="5">
        <f>M135*(1-$J135)</f>
        <v>0</v>
      </c>
    </row>
    <row r="136" spans="1:15" s="5" customFormat="1" ht="15">
      <c r="A136" s="78"/>
      <c r="B136" s="92"/>
      <c r="C136" s="52"/>
      <c r="D136" s="52"/>
      <c r="E136" s="52"/>
      <c r="F136" s="83"/>
      <c r="G136" s="83"/>
      <c r="J136" s="103">
        <v>1</v>
      </c>
      <c r="K136" s="102"/>
      <c r="L136" s="5">
        <f>'TB-上期'!$F123</f>
        <v>0</v>
      </c>
      <c r="M136" s="5">
        <f>'TB-上期'!$F161</f>
        <v>0</v>
      </c>
      <c r="N136" s="5">
        <f t="shared" ref="N136:O136" si="0">L136*(1-$J136)</f>
        <v>0</v>
      </c>
      <c r="O136" s="5">
        <f t="shared" si="0"/>
        <v>0</v>
      </c>
    </row>
    <row r="137" spans="1:15" s="5" customFormat="1" ht="15">
      <c r="A137" s="78"/>
      <c r="B137" s="92"/>
      <c r="C137" s="52"/>
      <c r="D137" s="52"/>
      <c r="E137" s="52"/>
      <c r="F137" s="83"/>
      <c r="G137" s="83"/>
      <c r="H137" s="97"/>
      <c r="I137" s="97"/>
      <c r="J137" s="111"/>
      <c r="K137" s="102"/>
    </row>
    <row r="138" spans="1:15" s="5" customFormat="1" ht="15">
      <c r="A138" s="78"/>
      <c r="B138" s="92"/>
      <c r="C138" s="52"/>
      <c r="D138" s="52"/>
      <c r="E138" s="52"/>
      <c r="F138" s="83"/>
      <c r="G138" s="83"/>
      <c r="H138" s="97"/>
      <c r="I138" s="97"/>
      <c r="J138" s="111"/>
      <c r="K138" s="102"/>
    </row>
    <row r="139" spans="1:15" s="5" customFormat="1" ht="15">
      <c r="A139" s="78"/>
      <c r="B139" s="92"/>
      <c r="C139" s="52"/>
      <c r="D139" s="52"/>
      <c r="E139" s="52"/>
      <c r="F139" s="83"/>
      <c r="G139" s="83"/>
      <c r="H139" s="97"/>
      <c r="I139" s="97"/>
      <c r="J139" s="111"/>
      <c r="K139" s="102"/>
    </row>
    <row r="140" spans="1:15" s="5" customFormat="1" ht="15">
      <c r="A140" s="78"/>
      <c r="B140" s="92"/>
      <c r="C140" s="52"/>
      <c r="D140" s="52"/>
      <c r="E140" s="52"/>
      <c r="F140" s="83"/>
      <c r="G140" s="83"/>
      <c r="H140" s="97"/>
      <c r="I140" s="97"/>
      <c r="J140" s="111"/>
      <c r="K140" s="102"/>
    </row>
    <row r="141" spans="1:15" s="5" customFormat="1" ht="15">
      <c r="A141" s="78"/>
      <c r="B141" s="92"/>
      <c r="C141" s="52"/>
      <c r="D141" s="52"/>
      <c r="E141" s="52"/>
      <c r="F141" s="83"/>
      <c r="G141" s="83"/>
      <c r="H141" s="97"/>
      <c r="I141" s="97"/>
      <c r="J141" s="111"/>
      <c r="K141" s="102"/>
    </row>
    <row r="142" spans="1:15" s="5" customFormat="1" ht="15">
      <c r="A142" s="78"/>
      <c r="B142" s="92"/>
      <c r="C142" s="52"/>
      <c r="D142" s="52"/>
      <c r="E142" s="52"/>
      <c r="F142" s="83"/>
      <c r="G142" s="83"/>
      <c r="H142" s="97"/>
      <c r="I142" s="97"/>
      <c r="J142" s="111"/>
      <c r="K142" s="102"/>
    </row>
    <row r="143" spans="1:15" s="5" customFormat="1" ht="15">
      <c r="A143" s="78"/>
      <c r="B143" s="92"/>
      <c r="C143" s="52"/>
      <c r="D143" s="52"/>
      <c r="E143" s="52"/>
      <c r="F143" s="83"/>
      <c r="G143" s="83"/>
      <c r="H143" s="97"/>
      <c r="I143" s="97"/>
      <c r="J143" s="97"/>
      <c r="K143" s="102"/>
    </row>
    <row r="144" spans="1:15" s="5" customFormat="1" ht="15">
      <c r="A144" s="78"/>
      <c r="B144" s="92"/>
      <c r="C144" s="52"/>
      <c r="D144" s="52"/>
      <c r="E144" s="52"/>
      <c r="F144" s="83"/>
      <c r="G144" s="83"/>
      <c r="H144" s="97"/>
      <c r="I144" s="97"/>
      <c r="J144" s="97"/>
      <c r="K144" s="102"/>
    </row>
    <row r="145" spans="1:12" s="5" customFormat="1" ht="15">
      <c r="A145" s="78"/>
      <c r="B145" s="92"/>
      <c r="C145" s="52"/>
      <c r="D145" s="52"/>
      <c r="E145" s="52"/>
      <c r="F145" s="83"/>
      <c r="G145" s="83"/>
      <c r="H145" s="97"/>
      <c r="I145" s="97"/>
      <c r="J145" s="97"/>
      <c r="K145" s="102"/>
    </row>
    <row r="146" spans="1:12" s="5" customFormat="1" ht="15">
      <c r="A146" s="78"/>
      <c r="B146" s="92"/>
      <c r="C146" s="52"/>
      <c r="D146" s="52"/>
      <c r="E146" s="52"/>
      <c r="F146" s="83"/>
      <c r="G146" s="83"/>
      <c r="H146" s="97"/>
      <c r="I146" s="97"/>
      <c r="J146" s="97"/>
      <c r="K146" s="102"/>
    </row>
    <row r="147" spans="1:12" s="5" customFormat="1" ht="15">
      <c r="A147" s="78"/>
      <c r="B147" s="92"/>
      <c r="C147" s="52"/>
      <c r="D147" s="52"/>
      <c r="E147" s="52"/>
      <c r="F147" s="83"/>
      <c r="G147" s="83"/>
      <c r="H147" s="97"/>
      <c r="I147" s="112"/>
      <c r="J147" s="112"/>
      <c r="K147" s="194"/>
    </row>
    <row r="148" spans="1:12" s="5" customFormat="1" ht="15">
      <c r="A148" s="78"/>
      <c r="B148" s="92"/>
      <c r="C148" s="52"/>
      <c r="D148" s="52"/>
      <c r="E148" s="52"/>
      <c r="F148" s="83"/>
      <c r="G148" s="83"/>
      <c r="H148" s="97"/>
      <c r="I148" s="112"/>
      <c r="J148" s="112"/>
      <c r="K148" s="194"/>
    </row>
    <row r="149" spans="1:12" s="5" customFormat="1" ht="15">
      <c r="A149" s="78"/>
      <c r="B149" s="92"/>
      <c r="C149" s="52"/>
      <c r="D149" s="52"/>
      <c r="E149" s="52"/>
      <c r="F149" s="83"/>
      <c r="G149" s="83"/>
      <c r="H149" s="97"/>
      <c r="I149" s="112"/>
      <c r="J149" s="112"/>
      <c r="K149" s="194"/>
    </row>
    <row r="150" spans="1:12" s="5" customFormat="1" ht="15">
      <c r="A150" s="78"/>
      <c r="B150" s="92"/>
      <c r="C150" s="52"/>
      <c r="D150" s="52"/>
      <c r="E150" s="52"/>
      <c r="F150" s="83"/>
      <c r="G150" s="83"/>
      <c r="H150" s="97"/>
      <c r="I150" s="112"/>
      <c r="J150" s="112"/>
      <c r="K150" s="194"/>
    </row>
    <row r="151" spans="1:12" s="5" customFormat="1" ht="15">
      <c r="A151" s="78"/>
      <c r="B151" s="92"/>
      <c r="C151" s="52"/>
      <c r="D151" s="52"/>
      <c r="E151" s="52"/>
      <c r="F151" s="83"/>
      <c r="G151" s="83"/>
      <c r="H151" s="97"/>
      <c r="I151" s="112"/>
      <c r="J151" s="112"/>
      <c r="K151" s="194"/>
    </row>
    <row r="152" spans="1:12" s="5" customFormat="1" ht="15">
      <c r="A152" s="78"/>
      <c r="B152" s="92"/>
      <c r="C152" s="52"/>
      <c r="D152" s="52"/>
      <c r="E152" s="52"/>
      <c r="F152" s="83"/>
      <c r="G152" s="83"/>
      <c r="H152" s="97"/>
      <c r="I152" s="112"/>
      <c r="J152" s="193"/>
      <c r="K152" s="194"/>
    </row>
    <row r="153" spans="1:12" s="5" customFormat="1" ht="15">
      <c r="A153" s="78"/>
      <c r="B153" s="92"/>
      <c r="C153" s="52"/>
      <c r="D153" s="52"/>
      <c r="E153" s="52"/>
      <c r="F153" s="83"/>
      <c r="G153" s="83"/>
      <c r="H153" s="97"/>
      <c r="I153" s="195"/>
      <c r="J153" s="196"/>
      <c r="K153" s="195"/>
    </row>
    <row r="154" spans="1:12" s="5" customFormat="1" ht="15">
      <c r="A154" s="78"/>
      <c r="B154" s="92"/>
      <c r="C154" s="52"/>
      <c r="D154" s="52"/>
      <c r="E154" s="52"/>
      <c r="F154" s="83"/>
      <c r="G154" s="83"/>
      <c r="H154" s="97"/>
      <c r="I154" s="197"/>
      <c r="J154" s="198"/>
      <c r="K154" s="199"/>
    </row>
    <row r="155" spans="1:12" s="5" customFormat="1" ht="15">
      <c r="A155" s="78"/>
      <c r="B155" s="92"/>
      <c r="C155" s="52"/>
      <c r="D155" s="52"/>
      <c r="E155" s="52"/>
      <c r="F155" s="83"/>
      <c r="G155" s="83"/>
      <c r="H155" s="97"/>
      <c r="I155" s="197"/>
      <c r="J155" s="198"/>
      <c r="K155" s="199"/>
      <c r="L155" s="114"/>
    </row>
    <row r="156" spans="1:12" s="5" customFormat="1" ht="15">
      <c r="A156" s="78"/>
      <c r="B156" s="92"/>
      <c r="C156" s="52"/>
      <c r="D156" s="52"/>
      <c r="E156" s="52"/>
      <c r="F156" s="83"/>
      <c r="G156" s="83"/>
      <c r="H156" s="97"/>
      <c r="I156" s="197"/>
      <c r="J156" s="198"/>
      <c r="K156" s="200"/>
      <c r="L156" s="114"/>
    </row>
    <row r="157" spans="1:12" s="5" customFormat="1" ht="15.75">
      <c r="A157" s="78"/>
      <c r="B157" s="92"/>
      <c r="C157" s="52"/>
      <c r="D157" s="52"/>
      <c r="E157" s="52"/>
      <c r="F157" s="83"/>
      <c r="G157" s="83"/>
      <c r="H157" s="97"/>
      <c r="I157" s="195"/>
      <c r="J157" s="201"/>
      <c r="K157" s="202"/>
      <c r="L157" s="114"/>
    </row>
    <row r="158" spans="1:12" s="5" customFormat="1" ht="15">
      <c r="A158" s="78"/>
      <c r="B158" s="92"/>
      <c r="C158" s="52"/>
      <c r="D158" s="52"/>
      <c r="E158" s="52"/>
      <c r="F158" s="83"/>
      <c r="G158" s="83"/>
      <c r="H158" s="97"/>
      <c r="I158" s="203"/>
      <c r="J158" s="112"/>
      <c r="K158" s="112"/>
      <c r="L158" s="114"/>
    </row>
    <row r="159" spans="1:12" s="5" customFormat="1" ht="15">
      <c r="A159" s="78"/>
      <c r="B159" s="92"/>
      <c r="C159" s="52"/>
      <c r="D159" s="52"/>
      <c r="E159" s="52"/>
      <c r="F159" s="83"/>
      <c r="G159" s="83"/>
      <c r="H159" s="97"/>
      <c r="I159" s="112"/>
      <c r="J159" s="193"/>
      <c r="K159" s="204"/>
      <c r="L159" s="114"/>
    </row>
    <row r="160" spans="1:12" s="5" customFormat="1" ht="15">
      <c r="A160" s="78"/>
      <c r="B160" s="92"/>
      <c r="C160" s="52"/>
      <c r="D160" s="52"/>
      <c r="E160" s="52"/>
      <c r="F160" s="83"/>
      <c r="G160" s="83"/>
      <c r="H160" s="97"/>
      <c r="I160" s="112"/>
      <c r="J160" s="193"/>
      <c r="K160" s="204"/>
      <c r="L160" s="114"/>
    </row>
    <row r="161" spans="1:12" s="5" customFormat="1" ht="15">
      <c r="A161" s="78"/>
      <c r="B161" s="92"/>
      <c r="C161" s="52"/>
      <c r="D161" s="52"/>
      <c r="E161" s="52"/>
      <c r="F161" s="83"/>
      <c r="G161" s="83"/>
      <c r="H161" s="97"/>
      <c r="I161" s="112"/>
      <c r="J161" s="193"/>
      <c r="K161" s="204"/>
      <c r="L161" s="114"/>
    </row>
    <row r="162" spans="1:12" s="5" customFormat="1" ht="15">
      <c r="A162" s="78"/>
      <c r="B162" s="92"/>
      <c r="C162" s="52"/>
      <c r="D162" s="52"/>
      <c r="E162" s="52"/>
      <c r="F162" s="83"/>
      <c r="G162" s="83"/>
      <c r="H162" s="97"/>
      <c r="I162" s="97"/>
      <c r="J162" s="111"/>
      <c r="K162" s="114"/>
      <c r="L162" s="114"/>
    </row>
    <row r="163" spans="1:12" s="5" customFormat="1" ht="15">
      <c r="A163" s="78"/>
      <c r="B163" s="92"/>
      <c r="C163" s="52"/>
      <c r="D163" s="52"/>
      <c r="E163" s="52"/>
      <c r="F163" s="83"/>
      <c r="G163" s="83"/>
      <c r="H163" s="97"/>
      <c r="I163" s="97"/>
      <c r="J163" s="97"/>
      <c r="K163" s="114"/>
      <c r="L163" s="114"/>
    </row>
    <row r="164" spans="1:12" s="5" customFormat="1" ht="15">
      <c r="A164" s="78"/>
      <c r="B164" s="92"/>
      <c r="C164" s="52"/>
      <c r="D164" s="52"/>
      <c r="E164" s="52"/>
      <c r="F164" s="83"/>
      <c r="G164" s="83"/>
      <c r="H164" s="97"/>
      <c r="I164" s="97"/>
      <c r="J164" s="97"/>
      <c r="K164" s="114"/>
      <c r="L164" s="114"/>
    </row>
    <row r="165" spans="1:12" s="5" customFormat="1" ht="15">
      <c r="A165" s="78"/>
      <c r="B165" s="92"/>
      <c r="C165" s="52"/>
      <c r="D165" s="52"/>
      <c r="E165" s="52"/>
      <c r="F165" s="83"/>
      <c r="G165" s="83"/>
      <c r="H165" s="97"/>
      <c r="I165" s="97"/>
      <c r="J165" s="97"/>
      <c r="K165" s="113"/>
      <c r="L165" s="113"/>
    </row>
    <row r="166" spans="1:12" s="5" customFormat="1" ht="15">
      <c r="A166" s="78"/>
      <c r="B166" s="92"/>
      <c r="C166" s="52"/>
      <c r="D166" s="52"/>
      <c r="E166" s="52"/>
      <c r="F166" s="83"/>
      <c r="G166" s="83"/>
      <c r="H166" s="97"/>
      <c r="I166" s="97"/>
      <c r="J166" s="97"/>
      <c r="K166" s="115"/>
      <c r="L166" s="114"/>
    </row>
    <row r="167" spans="1:12" s="5" customFormat="1" ht="15">
      <c r="A167" s="78"/>
      <c r="B167" s="92"/>
      <c r="C167" s="52"/>
      <c r="D167" s="52"/>
      <c r="E167" s="52"/>
      <c r="F167" s="83"/>
      <c r="G167" s="83"/>
      <c r="H167" s="97"/>
      <c r="I167" s="97"/>
      <c r="J167" s="97"/>
      <c r="K167" s="113"/>
      <c r="L167" s="114"/>
    </row>
    <row r="168" spans="1:12" s="5" customFormat="1" ht="15">
      <c r="A168" s="78"/>
      <c r="B168" s="92"/>
      <c r="C168" s="52"/>
      <c r="D168" s="52"/>
      <c r="E168" s="52"/>
      <c r="F168" s="83"/>
      <c r="G168" s="83"/>
      <c r="H168" s="97"/>
      <c r="I168" s="97"/>
      <c r="J168" s="97"/>
      <c r="K168" s="114"/>
      <c r="L168" s="114"/>
    </row>
    <row r="169" spans="1:12" s="5" customFormat="1" ht="15">
      <c r="A169" s="78"/>
      <c r="B169" s="92"/>
      <c r="C169" s="52"/>
      <c r="D169" s="52"/>
      <c r="E169" s="52"/>
      <c r="F169" s="83"/>
      <c r="G169" s="83"/>
      <c r="H169" s="97"/>
      <c r="I169" s="97"/>
      <c r="J169" s="97"/>
    </row>
    <row r="170" spans="1:12" s="5" customFormat="1" ht="15">
      <c r="A170" s="78"/>
      <c r="B170" s="92"/>
      <c r="C170" s="52"/>
      <c r="D170" s="52"/>
      <c r="E170" s="52"/>
      <c r="F170" s="83"/>
      <c r="G170" s="83"/>
      <c r="H170" s="97"/>
      <c r="I170" s="97"/>
      <c r="J170" s="97"/>
    </row>
    <row r="171" spans="1:12" s="5" customFormat="1" ht="15">
      <c r="A171" s="78"/>
      <c r="B171" s="92"/>
      <c r="C171" s="52"/>
      <c r="D171" s="52"/>
      <c r="E171" s="52"/>
      <c r="F171" s="83"/>
      <c r="G171" s="83"/>
      <c r="H171" s="97"/>
      <c r="I171" s="97"/>
      <c r="J171" s="97"/>
    </row>
    <row r="172" spans="1:12" s="5" customFormat="1" ht="15">
      <c r="A172" s="78"/>
      <c r="B172" s="92"/>
      <c r="C172" s="52"/>
      <c r="D172" s="52"/>
      <c r="E172" s="52"/>
      <c r="F172" s="83"/>
      <c r="G172" s="83"/>
      <c r="H172" s="97"/>
      <c r="I172" s="97"/>
      <c r="J172" s="97"/>
    </row>
    <row r="173" spans="1:12" s="5" customFormat="1" ht="15">
      <c r="A173" s="78"/>
      <c r="B173" s="92"/>
      <c r="C173" s="52"/>
      <c r="D173" s="52"/>
      <c r="E173" s="52"/>
      <c r="F173" s="83"/>
      <c r="G173" s="83"/>
      <c r="H173" s="97"/>
      <c r="I173" s="97"/>
      <c r="J173" s="97"/>
    </row>
    <row r="174" spans="1:12" s="5" customFormat="1" ht="15">
      <c r="A174" s="78"/>
      <c r="B174" s="92"/>
      <c r="C174" s="52"/>
      <c r="D174" s="52"/>
      <c r="E174" s="52"/>
      <c r="F174" s="83"/>
      <c r="G174" s="83"/>
      <c r="H174" s="97"/>
      <c r="I174" s="97"/>
      <c r="J174" s="97"/>
    </row>
    <row r="175" spans="1:12" s="5" customFormat="1" ht="15">
      <c r="A175" s="78"/>
      <c r="B175" s="92"/>
      <c r="C175" s="52"/>
      <c r="D175" s="52"/>
      <c r="E175" s="52"/>
      <c r="F175" s="108"/>
      <c r="G175" s="83"/>
      <c r="H175" s="97"/>
      <c r="I175" s="97"/>
      <c r="J175" s="97"/>
    </row>
    <row r="176" spans="1:12" s="5" customFormat="1" ht="15">
      <c r="A176" s="78"/>
      <c r="B176" s="92"/>
      <c r="C176" s="52"/>
      <c r="D176" s="52"/>
      <c r="E176" s="52"/>
      <c r="F176" s="108"/>
      <c r="G176" s="83"/>
      <c r="H176" s="97"/>
      <c r="I176" s="97"/>
      <c r="J176" s="97"/>
    </row>
    <row r="177" spans="1:10" s="5" customFormat="1" ht="15">
      <c r="A177" s="78"/>
      <c r="B177" s="92"/>
      <c r="C177" s="52"/>
      <c r="D177" s="52"/>
      <c r="E177" s="52"/>
      <c r="F177" s="83"/>
      <c r="G177" s="83"/>
      <c r="H177" s="97"/>
      <c r="I177" s="97"/>
      <c r="J177" s="97"/>
    </row>
    <row r="178" spans="1:10" s="5" customFormat="1" ht="15">
      <c r="A178" s="78"/>
      <c r="B178" s="92"/>
      <c r="C178" s="52"/>
      <c r="D178" s="52"/>
      <c r="E178" s="52"/>
      <c r="F178" s="83"/>
      <c r="G178" s="83"/>
      <c r="H178" s="97"/>
      <c r="I178" s="97"/>
      <c r="J178" s="97"/>
    </row>
    <row r="179" spans="1:10" s="5" customFormat="1" ht="15">
      <c r="A179" s="78"/>
      <c r="B179" s="92"/>
      <c r="C179" s="52"/>
      <c r="D179" s="52"/>
      <c r="E179" s="52"/>
      <c r="F179" s="83"/>
      <c r="G179" s="108"/>
      <c r="H179" s="97"/>
      <c r="I179" s="97"/>
      <c r="J179" s="97"/>
    </row>
    <row r="180" spans="1:10" s="5" customFormat="1" ht="15">
      <c r="A180" s="78"/>
      <c r="B180" s="92"/>
      <c r="C180" s="52"/>
      <c r="D180" s="52"/>
      <c r="E180" s="52"/>
      <c r="F180" s="83"/>
      <c r="G180" s="108"/>
      <c r="H180" s="97"/>
      <c r="I180" s="97"/>
      <c r="J180" s="97"/>
    </row>
    <row r="181" spans="1:10" s="5" customFormat="1" ht="15">
      <c r="A181" s="78"/>
      <c r="B181" s="92"/>
      <c r="C181" s="52"/>
      <c r="D181" s="52"/>
      <c r="E181" s="52"/>
      <c r="F181" s="83"/>
      <c r="G181" s="108"/>
      <c r="H181" s="97"/>
      <c r="I181" s="97"/>
      <c r="J181" s="97"/>
    </row>
    <row r="182" spans="1:10" s="5" customFormat="1" ht="15">
      <c r="A182" s="78"/>
      <c r="B182" s="92"/>
      <c r="C182" s="52"/>
      <c r="D182" s="52"/>
      <c r="E182" s="52"/>
      <c r="F182" s="83"/>
      <c r="G182" s="83"/>
      <c r="H182" s="97"/>
      <c r="I182" s="97"/>
      <c r="J182" s="97"/>
    </row>
    <row r="183" spans="1:10" s="5" customFormat="1" ht="15">
      <c r="A183" s="78"/>
      <c r="B183" s="92"/>
      <c r="C183" s="52"/>
      <c r="D183" s="52"/>
      <c r="E183" s="52"/>
      <c r="F183" s="83"/>
      <c r="G183" s="83"/>
      <c r="H183" s="97"/>
      <c r="I183" s="97"/>
      <c r="J183" s="97"/>
    </row>
    <row r="184" spans="1:10" s="5" customFormat="1" ht="15">
      <c r="A184" s="78"/>
      <c r="B184" s="92"/>
      <c r="C184" s="52"/>
      <c r="D184" s="52"/>
      <c r="E184" s="52"/>
      <c r="F184" s="83"/>
      <c r="G184" s="83"/>
      <c r="H184" s="97"/>
      <c r="I184" s="97"/>
      <c r="J184" s="97"/>
    </row>
    <row r="185" spans="1:10" s="5" customFormat="1" ht="15">
      <c r="A185" s="78"/>
      <c r="B185" s="92"/>
      <c r="C185" s="52"/>
      <c r="D185" s="52"/>
      <c r="E185" s="52"/>
      <c r="F185" s="83"/>
      <c r="G185" s="83"/>
      <c r="H185" s="97"/>
      <c r="I185" s="97"/>
      <c r="J185" s="97"/>
    </row>
    <row r="186" spans="1:10" s="5" customFormat="1" ht="15">
      <c r="A186" s="78"/>
      <c r="B186" s="92"/>
      <c r="C186" s="52"/>
      <c r="D186" s="52"/>
      <c r="E186" s="52"/>
      <c r="F186" s="83"/>
      <c r="G186" s="83"/>
      <c r="H186" s="97"/>
      <c r="I186" s="97"/>
      <c r="J186" s="97"/>
    </row>
    <row r="187" spans="1:10" s="5" customFormat="1" ht="15">
      <c r="A187" s="78"/>
      <c r="B187" s="92"/>
      <c r="C187" s="52"/>
      <c r="D187" s="52"/>
      <c r="E187" s="52"/>
      <c r="F187" s="83"/>
      <c r="G187" s="83"/>
      <c r="H187" s="97"/>
      <c r="I187" s="97"/>
      <c r="J187" s="97"/>
    </row>
    <row r="188" spans="1:10" s="5" customFormat="1" ht="15">
      <c r="A188" s="78"/>
      <c r="B188" s="92"/>
      <c r="C188" s="52"/>
      <c r="D188" s="52"/>
      <c r="E188" s="52"/>
      <c r="F188" s="83"/>
      <c r="G188" s="83"/>
      <c r="H188" s="97"/>
      <c r="I188" s="97"/>
      <c r="J188" s="97"/>
    </row>
    <row r="189" spans="1:10" s="5" customFormat="1" ht="15">
      <c r="A189" s="78"/>
      <c r="B189" s="92"/>
      <c r="C189" s="52"/>
      <c r="D189" s="52"/>
      <c r="E189" s="52"/>
      <c r="F189" s="83"/>
      <c r="G189" s="83"/>
      <c r="H189" s="97"/>
      <c r="I189" s="97"/>
      <c r="J189" s="97"/>
    </row>
    <row r="190" spans="1:10" s="5" customFormat="1" ht="15">
      <c r="A190" s="78"/>
      <c r="B190" s="92"/>
      <c r="C190" s="52"/>
      <c r="D190" s="52"/>
      <c r="E190" s="52"/>
      <c r="F190" s="83"/>
      <c r="G190" s="83"/>
      <c r="H190" s="97"/>
      <c r="I190" s="97"/>
      <c r="J190" s="97"/>
    </row>
    <row r="191" spans="1:10" s="5" customFormat="1" ht="15">
      <c r="A191" s="78"/>
      <c r="B191" s="92"/>
      <c r="C191" s="52"/>
      <c r="D191" s="52"/>
      <c r="E191" s="52"/>
      <c r="F191" s="83"/>
      <c r="G191" s="83"/>
      <c r="H191" s="97"/>
      <c r="I191" s="97"/>
      <c r="J191" s="97"/>
    </row>
    <row r="192" spans="1:10" s="5" customFormat="1" ht="15">
      <c r="A192" s="78"/>
      <c r="B192" s="92"/>
      <c r="C192" s="52"/>
      <c r="D192" s="52"/>
      <c r="E192" s="52"/>
      <c r="F192" s="83"/>
      <c r="G192" s="83"/>
      <c r="H192" s="97"/>
      <c r="I192" s="97"/>
      <c r="J192" s="97"/>
    </row>
    <row r="193" spans="1:10" s="5" customFormat="1" ht="15">
      <c r="A193" s="78"/>
      <c r="B193" s="92"/>
      <c r="C193" s="52"/>
      <c r="D193" s="52"/>
      <c r="E193" s="52"/>
      <c r="F193" s="83"/>
      <c r="G193" s="83"/>
      <c r="H193" s="97"/>
      <c r="I193" s="97"/>
      <c r="J193" s="97"/>
    </row>
    <row r="194" spans="1:10" s="5" customFormat="1" ht="15">
      <c r="A194" s="78"/>
      <c r="B194" s="92"/>
      <c r="C194" s="52"/>
      <c r="D194" s="52"/>
      <c r="E194" s="52"/>
      <c r="F194" s="83"/>
      <c r="G194" s="83"/>
      <c r="H194" s="97"/>
      <c r="I194" s="97"/>
      <c r="J194" s="97"/>
    </row>
    <row r="195" spans="1:10" s="5" customFormat="1" ht="15">
      <c r="A195" s="78"/>
      <c r="B195" s="92"/>
      <c r="C195" s="52"/>
      <c r="D195" s="52"/>
      <c r="E195" s="52"/>
      <c r="F195" s="83"/>
      <c r="G195" s="83"/>
      <c r="H195" s="97"/>
      <c r="I195" s="97"/>
      <c r="J195" s="97"/>
    </row>
    <row r="196" spans="1:10" s="5" customFormat="1" ht="15">
      <c r="A196" s="78"/>
      <c r="B196" s="92"/>
      <c r="C196" s="52"/>
      <c r="D196" s="52"/>
      <c r="E196" s="52"/>
      <c r="F196" s="83"/>
      <c r="G196" s="83"/>
      <c r="H196" s="97"/>
      <c r="I196" s="97"/>
      <c r="J196" s="97"/>
    </row>
    <row r="197" spans="1:10" s="5" customFormat="1" ht="15">
      <c r="A197" s="78"/>
      <c r="B197" s="92"/>
      <c r="C197" s="52"/>
      <c r="D197" s="52"/>
      <c r="E197" s="52"/>
      <c r="F197" s="83"/>
      <c r="G197" s="83"/>
      <c r="H197" s="97"/>
      <c r="I197" s="97"/>
      <c r="J197" s="97"/>
    </row>
    <row r="198" spans="1:10" s="5" customFormat="1" ht="15">
      <c r="A198" s="78"/>
      <c r="B198" s="92"/>
      <c r="C198" s="52"/>
      <c r="D198" s="52"/>
      <c r="E198" s="52"/>
      <c r="F198" s="83"/>
      <c r="G198" s="83"/>
      <c r="H198" s="97"/>
      <c r="I198" s="97"/>
      <c r="J198" s="97"/>
    </row>
    <row r="199" spans="1:10" s="5" customFormat="1" ht="15">
      <c r="A199" s="78"/>
      <c r="B199" s="92"/>
      <c r="C199" s="52"/>
      <c r="D199" s="52"/>
      <c r="E199" s="52"/>
      <c r="F199" s="83"/>
      <c r="G199" s="83"/>
      <c r="H199" s="97"/>
      <c r="I199" s="97"/>
      <c r="J199" s="97"/>
    </row>
    <row r="200" spans="1:10" s="5" customFormat="1" ht="15">
      <c r="A200" s="78"/>
      <c r="B200" s="92"/>
      <c r="C200" s="52"/>
      <c r="D200" s="52"/>
      <c r="E200" s="52"/>
      <c r="F200" s="83"/>
      <c r="G200" s="83"/>
      <c r="H200" s="97"/>
      <c r="I200" s="97"/>
      <c r="J200" s="97"/>
    </row>
    <row r="201" spans="1:10" s="5" customFormat="1" ht="15">
      <c r="A201" s="78"/>
      <c r="B201" s="92"/>
      <c r="C201" s="52"/>
      <c r="D201" s="52"/>
      <c r="E201" s="52"/>
      <c r="F201" s="83"/>
      <c r="G201" s="83"/>
      <c r="H201" s="97"/>
      <c r="I201" s="97"/>
      <c r="J201" s="97"/>
    </row>
    <row r="202" spans="1:10" s="5" customFormat="1" ht="15">
      <c r="A202" s="78"/>
      <c r="B202" s="92"/>
      <c r="C202" s="52"/>
      <c r="D202" s="52"/>
      <c r="E202" s="52"/>
      <c r="F202" s="83"/>
      <c r="G202" s="83"/>
      <c r="H202" s="97"/>
      <c r="I202" s="97"/>
      <c r="J202" s="97"/>
    </row>
    <row r="203" spans="1:10" ht="15">
      <c r="B203" s="92"/>
      <c r="C203" s="52"/>
      <c r="D203" s="52"/>
      <c r="E203" s="52"/>
      <c r="F203" s="83"/>
      <c r="G203" s="83"/>
      <c r="H203" s="112"/>
      <c r="I203" s="112"/>
      <c r="J203" s="112"/>
    </row>
    <row r="204" spans="1:10" ht="15">
      <c r="B204" s="92"/>
      <c r="C204" s="52"/>
      <c r="D204" s="52"/>
      <c r="E204" s="52"/>
      <c r="F204" s="83"/>
      <c r="G204" s="83"/>
      <c r="H204" s="112"/>
      <c r="I204" s="112"/>
      <c r="J204" s="112"/>
    </row>
    <row r="205" spans="1:10" ht="15">
      <c r="B205" s="92"/>
      <c r="C205" s="52"/>
      <c r="D205" s="52"/>
      <c r="E205" s="52"/>
      <c r="F205" s="83"/>
      <c r="G205" s="83"/>
      <c r="H205" s="112"/>
      <c r="I205" s="112"/>
      <c r="J205" s="112"/>
    </row>
    <row r="206" spans="1:10" ht="15">
      <c r="B206" s="92"/>
      <c r="C206" s="52"/>
      <c r="D206" s="52"/>
      <c r="E206" s="52"/>
      <c r="F206" s="83"/>
      <c r="G206" s="83"/>
      <c r="H206" s="112"/>
      <c r="I206" s="112"/>
      <c r="J206" s="112"/>
    </row>
    <row r="207" spans="1:10" ht="15">
      <c r="B207" s="92"/>
      <c r="C207" s="52"/>
      <c r="D207" s="52"/>
      <c r="E207" s="52"/>
      <c r="F207" s="83"/>
      <c r="G207" s="83"/>
      <c r="H207" s="112"/>
      <c r="I207" s="112"/>
      <c r="J207" s="112"/>
    </row>
    <row r="208" spans="1:10" ht="15">
      <c r="B208" s="92"/>
      <c r="C208" s="52"/>
      <c r="D208" s="52"/>
      <c r="E208" s="52"/>
      <c r="F208" s="83"/>
      <c r="G208" s="83"/>
      <c r="H208" s="112"/>
      <c r="I208" s="112"/>
      <c r="J208" s="112"/>
    </row>
    <row r="209" spans="2:10" ht="15">
      <c r="B209" s="92"/>
      <c r="C209" s="52"/>
      <c r="D209" s="52"/>
      <c r="E209" s="52"/>
      <c r="F209" s="83"/>
      <c r="G209" s="83"/>
      <c r="H209" s="112"/>
      <c r="I209" s="112"/>
      <c r="J209" s="112"/>
    </row>
    <row r="210" spans="2:10" ht="15">
      <c r="B210" s="92"/>
      <c r="C210" s="52"/>
      <c r="D210" s="52"/>
      <c r="E210" s="52"/>
      <c r="F210" s="83"/>
      <c r="G210" s="83"/>
      <c r="H210" s="112"/>
      <c r="I210" s="112"/>
      <c r="J210" s="112"/>
    </row>
    <row r="211" spans="2:10" ht="15">
      <c r="B211" s="92"/>
      <c r="C211" s="52"/>
      <c r="D211" s="52"/>
      <c r="E211" s="52"/>
      <c r="F211" s="83"/>
      <c r="G211" s="83"/>
      <c r="H211" s="112"/>
      <c r="I211" s="112"/>
      <c r="J211" s="112"/>
    </row>
    <row r="212" spans="2:10" ht="15">
      <c r="B212" s="92"/>
      <c r="C212" s="52"/>
      <c r="D212" s="52"/>
      <c r="E212" s="52"/>
      <c r="F212" s="83"/>
      <c r="G212" s="83"/>
      <c r="H212" s="112"/>
      <c r="I212" s="112"/>
      <c r="J212" s="112"/>
    </row>
    <row r="213" spans="2:10" ht="15">
      <c r="B213" s="92"/>
      <c r="C213" s="52"/>
      <c r="D213" s="52"/>
      <c r="E213" s="52"/>
      <c r="F213" s="83"/>
      <c r="G213" s="83"/>
      <c r="H213" s="112"/>
      <c r="I213" s="112"/>
      <c r="J213" s="112"/>
    </row>
    <row r="214" spans="2:10" ht="15">
      <c r="B214" s="92"/>
      <c r="C214" s="52"/>
      <c r="D214" s="52"/>
      <c r="E214" s="52"/>
      <c r="F214" s="83"/>
      <c r="G214" s="83"/>
      <c r="H214" s="112"/>
      <c r="I214" s="112"/>
      <c r="J214" s="112"/>
    </row>
    <row r="215" spans="2:10" ht="15">
      <c r="B215" s="92"/>
      <c r="C215" s="52"/>
      <c r="D215" s="52"/>
      <c r="E215" s="52"/>
      <c r="F215" s="83"/>
      <c r="G215" s="83"/>
      <c r="H215" s="112"/>
      <c r="I215" s="112"/>
      <c r="J215" s="112"/>
    </row>
    <row r="216" spans="2:10" ht="15">
      <c r="B216" s="92"/>
      <c r="C216" s="52"/>
      <c r="D216" s="52"/>
      <c r="E216" s="52"/>
      <c r="F216" s="83"/>
      <c r="G216" s="83"/>
      <c r="H216" s="112"/>
      <c r="I216" s="112"/>
      <c r="J216" s="112"/>
    </row>
    <row r="217" spans="2:10">
      <c r="H217" s="112"/>
      <c r="I217" s="112"/>
      <c r="J217" s="112"/>
    </row>
    <row r="218" spans="2:10">
      <c r="H218" s="112"/>
      <c r="I218" s="112"/>
      <c r="J218" s="112"/>
    </row>
    <row r="219" spans="2:10">
      <c r="H219" s="112"/>
      <c r="I219" s="112"/>
      <c r="J219" s="112"/>
    </row>
    <row r="220" spans="2:10">
      <c r="B220" s="145" t="s">
        <v>609</v>
      </c>
      <c r="C220" s="145"/>
      <c r="D220" s="145"/>
      <c r="E220" s="145"/>
      <c r="F220" s="145"/>
      <c r="G220" s="145"/>
      <c r="H220" s="112"/>
      <c r="I220" s="112"/>
      <c r="J220" s="112"/>
    </row>
    <row r="221" spans="2:10">
      <c r="B221" s="78"/>
      <c r="C221" s="78"/>
      <c r="D221" s="78"/>
      <c r="E221" s="78"/>
      <c r="F221" s="78"/>
      <c r="G221" s="78"/>
      <c r="H221" s="112"/>
      <c r="I221" s="112"/>
      <c r="J221" s="112"/>
    </row>
    <row r="222" spans="2:10">
      <c r="B222" s="78"/>
      <c r="C222" s="78"/>
      <c r="D222" s="78"/>
      <c r="E222" s="78"/>
      <c r="F222" s="78"/>
      <c r="G222" s="78"/>
      <c r="H222" s="112"/>
      <c r="I222" s="112"/>
      <c r="J222" s="112"/>
    </row>
    <row r="223" spans="2:10">
      <c r="B223" s="78"/>
      <c r="C223" s="78"/>
      <c r="D223" s="78"/>
      <c r="E223" s="78"/>
      <c r="F223" s="78"/>
      <c r="G223" s="78"/>
      <c r="H223" s="112"/>
      <c r="I223" s="112"/>
      <c r="J223" s="112"/>
    </row>
    <row r="224" spans="2:10">
      <c r="B224" s="78"/>
      <c r="C224" s="78"/>
      <c r="D224" s="78"/>
      <c r="E224" s="78"/>
      <c r="F224" s="78"/>
      <c r="G224" s="78"/>
      <c r="H224" s="112"/>
      <c r="I224" s="112"/>
      <c r="J224" s="112"/>
    </row>
    <row r="225" spans="2:10">
      <c r="B225" s="78"/>
      <c r="C225" s="78"/>
      <c r="D225" s="78"/>
      <c r="E225" s="78"/>
      <c r="F225" s="78"/>
      <c r="G225" s="78"/>
      <c r="H225" s="112"/>
      <c r="I225" s="112"/>
      <c r="J225" s="112"/>
    </row>
    <row r="226" spans="2:10">
      <c r="B226" s="78"/>
      <c r="C226" s="78"/>
      <c r="D226" s="78"/>
      <c r="E226" s="78"/>
      <c r="F226" s="78"/>
      <c r="G226" s="78"/>
      <c r="H226" s="112"/>
      <c r="I226" s="112"/>
      <c r="J226" s="112"/>
    </row>
    <row r="227" spans="2:10">
      <c r="B227" s="78"/>
      <c r="C227" s="78"/>
      <c r="D227" s="78"/>
      <c r="E227" s="78"/>
      <c r="F227" s="78"/>
      <c r="G227" s="78"/>
      <c r="H227" s="112"/>
      <c r="I227" s="112"/>
      <c r="J227" s="112"/>
    </row>
    <row r="228" spans="2:10">
      <c r="B228" s="78"/>
      <c r="C228" s="78"/>
      <c r="D228" s="78"/>
      <c r="E228" s="78"/>
      <c r="F228" s="78"/>
      <c r="G228" s="78"/>
      <c r="H228" s="112"/>
      <c r="I228" s="112"/>
      <c r="J228" s="112"/>
    </row>
    <row r="229" spans="2:10">
      <c r="B229" s="78"/>
      <c r="C229" s="78"/>
      <c r="D229" s="78"/>
      <c r="E229" s="78"/>
      <c r="F229" s="78"/>
      <c r="G229" s="78"/>
      <c r="H229" s="112"/>
      <c r="I229" s="112"/>
      <c r="J229" s="112"/>
    </row>
    <row r="230" spans="2:10">
      <c r="B230" s="78"/>
      <c r="C230" s="78"/>
      <c r="D230" s="78"/>
      <c r="E230" s="78"/>
      <c r="F230" s="78"/>
      <c r="G230" s="78"/>
      <c r="H230" s="112"/>
      <c r="I230" s="112"/>
      <c r="J230" s="112"/>
    </row>
    <row r="231" spans="2:10">
      <c r="B231" s="78"/>
      <c r="C231" s="78"/>
      <c r="D231" s="78"/>
      <c r="E231" s="78"/>
      <c r="F231" s="78"/>
      <c r="G231" s="78"/>
      <c r="H231" s="112"/>
      <c r="I231" s="112"/>
      <c r="J231" s="112"/>
    </row>
    <row r="232" spans="2:10">
      <c r="B232" s="78"/>
      <c r="C232" s="78"/>
      <c r="D232" s="78"/>
      <c r="E232" s="78"/>
      <c r="F232" s="78"/>
      <c r="G232" s="78"/>
      <c r="H232" s="112"/>
      <c r="I232" s="112"/>
      <c r="J232" s="112"/>
    </row>
    <row r="233" spans="2:10">
      <c r="B233" s="78"/>
      <c r="C233" s="78"/>
      <c r="D233" s="78"/>
      <c r="E233" s="78"/>
      <c r="F233" s="78"/>
      <c r="G233" s="78"/>
      <c r="H233" s="112"/>
      <c r="I233" s="112"/>
      <c r="J233" s="112"/>
    </row>
    <row r="234" spans="2:10">
      <c r="B234" s="78"/>
      <c r="C234" s="78"/>
      <c r="D234" s="78"/>
      <c r="E234" s="78"/>
      <c r="F234" s="78"/>
      <c r="G234" s="78"/>
      <c r="H234" s="112"/>
      <c r="I234" s="112"/>
      <c r="J234" s="112"/>
    </row>
    <row r="235" spans="2:10">
      <c r="B235" s="78"/>
      <c r="C235" s="78"/>
      <c r="D235" s="78"/>
      <c r="E235" s="78"/>
      <c r="F235" s="78"/>
      <c r="G235" s="78"/>
      <c r="H235" s="112"/>
      <c r="I235" s="112"/>
      <c r="J235" s="112"/>
    </row>
    <row r="236" spans="2:10">
      <c r="B236" s="78"/>
      <c r="C236" s="78"/>
      <c r="D236" s="78"/>
      <c r="E236" s="78"/>
      <c r="F236" s="78"/>
      <c r="G236" s="78"/>
      <c r="H236" s="112"/>
      <c r="I236" s="112"/>
      <c r="J236" s="112"/>
    </row>
    <row r="237" spans="2:10">
      <c r="B237" s="78"/>
      <c r="C237" s="78"/>
      <c r="D237" s="78"/>
      <c r="E237" s="78"/>
      <c r="F237" s="78"/>
      <c r="G237" s="78"/>
      <c r="H237" s="112"/>
      <c r="I237" s="112"/>
      <c r="J237" s="112"/>
    </row>
    <row r="238" spans="2:10">
      <c r="B238" s="78"/>
      <c r="C238" s="78"/>
      <c r="D238" s="78"/>
      <c r="E238" s="78"/>
      <c r="F238" s="78"/>
      <c r="G238" s="78"/>
      <c r="H238" s="112"/>
      <c r="I238" s="112"/>
      <c r="J238" s="112"/>
    </row>
    <row r="239" spans="2:10">
      <c r="B239" s="78"/>
      <c r="C239" s="78"/>
      <c r="D239" s="78"/>
      <c r="E239" s="78"/>
      <c r="F239" s="78"/>
      <c r="G239" s="78"/>
      <c r="H239" s="112"/>
      <c r="I239" s="112"/>
      <c r="J239" s="112"/>
    </row>
    <row r="240" spans="2:10">
      <c r="B240" s="78"/>
      <c r="C240" s="78"/>
      <c r="D240" s="78"/>
      <c r="E240" s="78"/>
      <c r="F240" s="78"/>
      <c r="G240" s="78"/>
      <c r="H240" s="112"/>
      <c r="I240" s="112"/>
      <c r="J240" s="112"/>
    </row>
    <row r="241" spans="2:10">
      <c r="B241" s="78"/>
      <c r="C241" s="78"/>
      <c r="D241" s="78"/>
      <c r="E241" s="78"/>
      <c r="F241" s="78"/>
      <c r="G241" s="78"/>
      <c r="H241" s="112"/>
      <c r="I241" s="112"/>
      <c r="J241" s="112"/>
    </row>
    <row r="242" spans="2:10">
      <c r="B242" s="78"/>
      <c r="C242" s="78"/>
      <c r="D242" s="78"/>
      <c r="E242" s="78"/>
      <c r="F242" s="78"/>
      <c r="G242" s="78"/>
      <c r="H242" s="112"/>
      <c r="I242" s="112"/>
      <c r="J242" s="112"/>
    </row>
    <row r="243" spans="2:10">
      <c r="B243" s="78"/>
      <c r="C243" s="78"/>
      <c r="D243" s="78"/>
      <c r="E243" s="78"/>
      <c r="F243" s="78"/>
      <c r="G243" s="78"/>
      <c r="H243" s="112"/>
      <c r="I243" s="112"/>
      <c r="J243" s="112"/>
    </row>
    <row r="244" spans="2:10">
      <c r="B244" s="78"/>
      <c r="C244" s="78"/>
      <c r="D244" s="78"/>
      <c r="E244" s="78"/>
      <c r="F244" s="78"/>
      <c r="G244" s="78"/>
      <c r="H244" s="112"/>
      <c r="I244" s="112"/>
      <c r="J244" s="112"/>
    </row>
    <row r="245" spans="2:10">
      <c r="B245" s="78"/>
      <c r="C245" s="78"/>
      <c r="D245" s="78"/>
      <c r="E245" s="78"/>
      <c r="F245" s="78"/>
      <c r="G245" s="78"/>
      <c r="H245" s="112"/>
      <c r="I245" s="112"/>
      <c r="J245" s="112"/>
    </row>
    <row r="246" spans="2:10">
      <c r="B246" s="78"/>
      <c r="C246" s="78"/>
      <c r="D246" s="78"/>
      <c r="E246" s="78"/>
      <c r="F246" s="78"/>
      <c r="G246" s="78"/>
      <c r="H246" s="112"/>
      <c r="I246" s="112"/>
      <c r="J246" s="112"/>
    </row>
    <row r="247" spans="2:10">
      <c r="B247" s="78"/>
      <c r="C247" s="78"/>
      <c r="D247" s="78"/>
      <c r="E247" s="78"/>
      <c r="F247" s="78"/>
      <c r="G247" s="78"/>
      <c r="H247" s="112"/>
      <c r="I247" s="112"/>
      <c r="J247" s="112"/>
    </row>
    <row r="248" spans="2:10">
      <c r="B248" s="78"/>
      <c r="C248" s="78"/>
      <c r="D248" s="78"/>
      <c r="E248" s="78"/>
      <c r="F248" s="78"/>
      <c r="G248" s="78"/>
      <c r="H248" s="112"/>
      <c r="I248" s="112"/>
      <c r="J248" s="112"/>
    </row>
    <row r="249" spans="2:10">
      <c r="B249" s="78"/>
      <c r="C249" s="78"/>
      <c r="D249" s="78"/>
      <c r="E249" s="78"/>
      <c r="F249" s="78"/>
      <c r="G249" s="78"/>
      <c r="H249" s="112"/>
      <c r="I249" s="112"/>
      <c r="J249" s="112"/>
    </row>
    <row r="250" spans="2:10">
      <c r="H250" s="112"/>
      <c r="I250" s="112"/>
      <c r="J250" s="112"/>
    </row>
    <row r="251" spans="2:10">
      <c r="H251" s="112"/>
      <c r="I251" s="112"/>
      <c r="J251" s="112"/>
    </row>
    <row r="252" spans="2:10">
      <c r="H252" s="112"/>
      <c r="I252" s="112"/>
      <c r="J252" s="112"/>
    </row>
  </sheetData>
  <phoneticPr fontId="1" type="noConversion"/>
  <conditionalFormatting sqref="A1:A133">
    <cfRule type="duplicateValues" dxfId="1" priority="15"/>
  </conditionalFormatting>
  <dataValidations count="1">
    <dataValidation type="list" allowBlank="1" showInputMessage="1" showErrorMessage="1" sqref="D135:D219" xr:uid="{00000000-0002-0000-0500-000000000000}">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'TB-上期'!$A$194:$A$249</xm:f>
          </x14:formula1>
          <xm:sqref>D220:D1048576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266"/>
  <sheetViews>
    <sheetView tabSelected="1" workbookViewId="0">
      <pane xSplit="3" ySplit="5" topLeftCell="W6" activePane="bottomRight" state="frozen"/>
      <selection activeCell="A192" sqref="A192:XFD265"/>
      <selection pane="topRight" activeCell="A192" sqref="A192:XFD265"/>
      <selection pane="bottomLeft" activeCell="A192" sqref="A192:XFD265"/>
      <selection pane="bottomRight" activeCell="C7" sqref="C7"/>
    </sheetView>
  </sheetViews>
  <sheetFormatPr defaultRowHeight="13.5"/>
  <cols>
    <col min="1" max="1" width="34.125" style="118" hidden="1" customWidth="1"/>
    <col min="2" max="2" width="36.5" style="118" customWidth="1"/>
    <col min="3" max="3" width="13.75" style="118" customWidth="1"/>
    <col min="4" max="25" width="13.75" style="118" hidden="1" customWidth="1"/>
    <col min="26" max="26" width="16.375" style="118" customWidth="1"/>
    <col min="27" max="28" width="14" style="118" customWidth="1"/>
    <col min="29" max="29" width="15.625" style="118" customWidth="1"/>
    <col min="30" max="30" width="16.375" style="118" customWidth="1"/>
    <col min="31" max="31" width="18" style="118" customWidth="1"/>
    <col min="32" max="16384" width="9" style="118"/>
  </cols>
  <sheetData>
    <row r="1" spans="1:31">
      <c r="E1" s="119"/>
      <c r="G1" s="119"/>
      <c r="AE1" s="118" t="s">
        <v>213</v>
      </c>
    </row>
    <row r="2" spans="1:31">
      <c r="E2" s="119"/>
      <c r="R2" s="119"/>
      <c r="S2" s="119"/>
      <c r="T2" s="119"/>
      <c r="U2" s="119"/>
      <c r="V2" s="119"/>
      <c r="W2" s="119"/>
      <c r="X2" s="119"/>
      <c r="Y2" s="119"/>
      <c r="Z2" s="119"/>
      <c r="AD2" s="120" t="s">
        <v>490</v>
      </c>
      <c r="AE2" s="121">
        <f>AC69-AC124</f>
        <v>0</v>
      </c>
    </row>
    <row r="3" spans="1:31" ht="14.25" thickBot="1">
      <c r="C3" s="122">
        <v>1</v>
      </c>
      <c r="D3" s="122"/>
      <c r="E3" s="122"/>
      <c r="F3" s="122"/>
      <c r="G3" s="122"/>
      <c r="H3" s="122"/>
      <c r="I3" s="122"/>
      <c r="J3" s="122"/>
      <c r="K3" s="122"/>
      <c r="L3" s="122"/>
      <c r="M3" s="122"/>
      <c r="N3" s="122"/>
      <c r="O3" s="122"/>
      <c r="P3" s="122"/>
      <c r="Q3" s="122"/>
      <c r="R3" s="122"/>
      <c r="S3" s="122"/>
      <c r="T3" s="122"/>
      <c r="U3" s="122"/>
      <c r="V3" s="122"/>
      <c r="W3" s="122"/>
      <c r="X3" s="122"/>
      <c r="Y3" s="122"/>
      <c r="AD3" s="120" t="s">
        <v>491</v>
      </c>
      <c r="AE3" s="121">
        <f>AC120-AC187</f>
        <v>0</v>
      </c>
    </row>
    <row r="4" spans="1:31">
      <c r="B4" s="298" t="s">
        <v>746</v>
      </c>
      <c r="C4" s="81"/>
      <c r="D4" s="81"/>
      <c r="E4" s="81"/>
      <c r="F4" s="81"/>
      <c r="G4" s="81"/>
      <c r="H4" s="81"/>
      <c r="I4" s="81"/>
      <c r="J4" s="81"/>
      <c r="K4" s="81"/>
      <c r="L4" s="81"/>
      <c r="M4" s="81"/>
      <c r="N4" s="81"/>
      <c r="O4" s="81"/>
      <c r="P4" s="81"/>
      <c r="Q4" s="81"/>
      <c r="R4" s="81"/>
      <c r="S4" s="81"/>
      <c r="T4" s="81"/>
      <c r="U4" s="81"/>
      <c r="V4" s="81"/>
      <c r="W4" s="81"/>
      <c r="X4" s="81"/>
      <c r="Y4" s="81"/>
      <c r="Z4" s="300" t="s">
        <v>493</v>
      </c>
      <c r="AA4" s="300" t="s">
        <v>130</v>
      </c>
      <c r="AB4" s="300"/>
      <c r="AC4" s="302" t="s">
        <v>494</v>
      </c>
    </row>
    <row r="5" spans="1:31">
      <c r="B5" s="299"/>
      <c r="C5" s="80" t="s">
        <v>755</v>
      </c>
      <c r="D5" s="80"/>
      <c r="E5" s="80"/>
      <c r="F5" s="80"/>
      <c r="G5" s="80"/>
      <c r="H5" s="80"/>
      <c r="I5" s="80"/>
      <c r="J5" s="80"/>
      <c r="K5" s="80"/>
      <c r="L5" s="80"/>
      <c r="M5" s="80"/>
      <c r="N5" s="80"/>
      <c r="O5" s="80"/>
      <c r="P5" s="80"/>
      <c r="Q5" s="80"/>
      <c r="R5" s="80"/>
      <c r="S5" s="80"/>
      <c r="T5" s="80"/>
      <c r="U5" s="80"/>
      <c r="V5" s="80"/>
      <c r="W5" s="80"/>
      <c r="X5" s="80"/>
      <c r="Y5" s="80"/>
      <c r="Z5" s="301"/>
      <c r="AA5" s="116" t="s">
        <v>131</v>
      </c>
      <c r="AB5" s="116" t="s">
        <v>132</v>
      </c>
      <c r="AC5" s="303"/>
    </row>
    <row r="6" spans="1:31" ht="15" customHeight="1">
      <c r="B6" s="54" t="s">
        <v>0</v>
      </c>
      <c r="C6" s="55"/>
      <c r="D6" s="55"/>
      <c r="E6" s="55"/>
      <c r="F6" s="55"/>
      <c r="G6" s="55"/>
      <c r="H6" s="55"/>
      <c r="I6" s="55"/>
      <c r="J6" s="55"/>
      <c r="K6" s="55"/>
      <c r="L6" s="55"/>
      <c r="M6" s="55"/>
      <c r="N6" s="55"/>
      <c r="O6" s="55"/>
      <c r="P6" s="55"/>
      <c r="Q6" s="55"/>
      <c r="R6" s="55"/>
      <c r="S6" s="55"/>
      <c r="T6" s="55"/>
      <c r="U6" s="55"/>
      <c r="V6" s="55"/>
      <c r="W6" s="55"/>
      <c r="X6" s="55"/>
      <c r="Y6" s="55"/>
      <c r="Z6" s="55"/>
      <c r="AA6" s="55"/>
      <c r="AB6" s="55"/>
      <c r="AC6" s="56"/>
    </row>
    <row r="7" spans="1:31" ht="15" customHeight="1">
      <c r="A7" s="123" t="s">
        <v>133</v>
      </c>
      <c r="B7" s="54" t="s">
        <v>2</v>
      </c>
      <c r="C7" s="57">
        <f>[4]资产负债表!$D$6</f>
        <v>1500000</v>
      </c>
      <c r="D7" s="57"/>
      <c r="E7" s="57"/>
      <c r="F7" s="57"/>
      <c r="G7" s="57"/>
      <c r="H7" s="57"/>
      <c r="I7" s="57"/>
      <c r="J7" s="57"/>
      <c r="K7" s="57"/>
      <c r="L7" s="57"/>
      <c r="M7" s="57"/>
      <c r="N7" s="57"/>
      <c r="O7" s="57"/>
      <c r="P7" s="57"/>
      <c r="Q7" s="57"/>
      <c r="R7" s="57"/>
      <c r="S7" s="57"/>
      <c r="T7" s="57"/>
      <c r="U7" s="57"/>
      <c r="V7" s="57"/>
      <c r="W7" s="57"/>
      <c r="X7" s="57"/>
      <c r="Y7" s="57"/>
      <c r="Z7" s="57">
        <f t="shared" ref="Z7:Z42" si="0">SUM(C7:Y7)</f>
        <v>1500000</v>
      </c>
      <c r="AA7" s="58">
        <f>SUMIF('调整分录-上期'!$D:$D,$A7,'调整分录-上期'!F:F)</f>
        <v>0</v>
      </c>
      <c r="AB7" s="58">
        <f>SUMIF('调整分录-上期'!$D:$D,$A7,'调整分录-上期'!G:G)</f>
        <v>0</v>
      </c>
      <c r="AC7" s="59">
        <f>Z7+AA7-AB7</f>
        <v>1500000</v>
      </c>
    </row>
    <row r="8" spans="1:31" ht="15" customHeight="1">
      <c r="A8" s="123" t="s">
        <v>443</v>
      </c>
      <c r="B8" s="54" t="s">
        <v>444</v>
      </c>
      <c r="C8" s="57"/>
      <c r="D8" s="57"/>
      <c r="E8" s="57"/>
      <c r="F8" s="57"/>
      <c r="G8" s="57"/>
      <c r="H8" s="57"/>
      <c r="I8" s="57"/>
      <c r="J8" s="57"/>
      <c r="K8" s="57"/>
      <c r="L8" s="57"/>
      <c r="M8" s="57"/>
      <c r="N8" s="57"/>
      <c r="O8" s="57"/>
      <c r="P8" s="57"/>
      <c r="Q8" s="57"/>
      <c r="R8" s="57"/>
      <c r="S8" s="57"/>
      <c r="T8" s="57"/>
      <c r="U8" s="57"/>
      <c r="V8" s="57"/>
      <c r="W8" s="57"/>
      <c r="X8" s="57"/>
      <c r="Y8" s="57"/>
      <c r="Z8" s="57">
        <f t="shared" si="0"/>
        <v>0</v>
      </c>
      <c r="AA8" s="58">
        <f>SUMIF('调整分录-上期'!$D:$D,$A8,'调整分录-上期'!F:F)</f>
        <v>0</v>
      </c>
      <c r="AB8" s="58">
        <f>SUMIF('调整分录-上期'!$D:$D,$A8,'调整分录-上期'!G:G)</f>
        <v>0</v>
      </c>
      <c r="AC8" s="59">
        <f t="shared" ref="AC8:AC13" si="1">Z8+AA8-AB8</f>
        <v>0</v>
      </c>
    </row>
    <row r="9" spans="1:31" ht="15" customHeight="1">
      <c r="A9" s="123" t="s">
        <v>461</v>
      </c>
      <c r="B9" s="54" t="s">
        <v>445</v>
      </c>
      <c r="C9" s="57"/>
      <c r="D9" s="57"/>
      <c r="E9" s="57"/>
      <c r="F9" s="57"/>
      <c r="G9" s="57"/>
      <c r="H9" s="57"/>
      <c r="I9" s="57"/>
      <c r="J9" s="57"/>
      <c r="K9" s="57"/>
      <c r="L9" s="57"/>
      <c r="M9" s="57"/>
      <c r="N9" s="57"/>
      <c r="O9" s="57"/>
      <c r="P9" s="57"/>
      <c r="Q9" s="57"/>
      <c r="R9" s="57"/>
      <c r="S9" s="57"/>
      <c r="T9" s="57"/>
      <c r="U9" s="57"/>
      <c r="V9" s="57"/>
      <c r="W9" s="57"/>
      <c r="X9" s="57"/>
      <c r="Y9" s="57"/>
      <c r="Z9" s="57">
        <f t="shared" si="0"/>
        <v>0</v>
      </c>
      <c r="AA9" s="58">
        <f>SUMIF('调整分录-上期'!$D:$D,$A9,'调整分录-上期'!F:F)</f>
        <v>0</v>
      </c>
      <c r="AB9" s="58">
        <f>SUMIF('调整分录-上期'!$D:$D,$A9,'调整分录-上期'!G:G)</f>
        <v>0</v>
      </c>
      <c r="AC9" s="59">
        <f t="shared" si="1"/>
        <v>0</v>
      </c>
    </row>
    <row r="10" spans="1:31" ht="15" customHeight="1">
      <c r="A10" s="123" t="s">
        <v>675</v>
      </c>
      <c r="B10" s="54" t="s">
        <v>654</v>
      </c>
      <c r="C10" s="57"/>
      <c r="D10" s="57"/>
      <c r="E10" s="57"/>
      <c r="F10" s="57"/>
      <c r="G10" s="57"/>
      <c r="H10" s="57"/>
      <c r="I10" s="57"/>
      <c r="J10" s="57"/>
      <c r="K10" s="57"/>
      <c r="L10" s="57"/>
      <c r="M10" s="57"/>
      <c r="N10" s="57"/>
      <c r="O10" s="57"/>
      <c r="P10" s="57"/>
      <c r="Q10" s="57"/>
      <c r="R10" s="57"/>
      <c r="S10" s="57"/>
      <c r="T10" s="57"/>
      <c r="U10" s="57"/>
      <c r="V10" s="57"/>
      <c r="W10" s="57"/>
      <c r="X10" s="57"/>
      <c r="Y10" s="57"/>
      <c r="Z10" s="57">
        <f t="shared" si="0"/>
        <v>0</v>
      </c>
      <c r="AA10" s="58">
        <f>SUMIF('调整分录-上期'!$D:$D,$A10,'调整分录-上期'!F:F)</f>
        <v>0</v>
      </c>
      <c r="AB10" s="58">
        <f>SUMIF('调整分录-上期'!$D:$D,$A10,'调整分录-上期'!G:G)</f>
        <v>0</v>
      </c>
      <c r="AC10" s="59">
        <f t="shared" si="1"/>
        <v>0</v>
      </c>
    </row>
    <row r="11" spans="1:31" ht="15" customHeight="1">
      <c r="A11" s="123" t="s">
        <v>134</v>
      </c>
      <c r="B11" s="54" t="s">
        <v>446</v>
      </c>
      <c r="C11" s="57"/>
      <c r="D11" s="57"/>
      <c r="E11" s="57"/>
      <c r="F11" s="57"/>
      <c r="G11" s="57"/>
      <c r="H11" s="57"/>
      <c r="I11" s="57"/>
      <c r="J11" s="57"/>
      <c r="K11" s="57"/>
      <c r="L11" s="57"/>
      <c r="M11" s="57"/>
      <c r="N11" s="57"/>
      <c r="O11" s="57"/>
      <c r="P11" s="57"/>
      <c r="Q11" s="57"/>
      <c r="R11" s="57"/>
      <c r="S11" s="57"/>
      <c r="T11" s="57"/>
      <c r="U11" s="57"/>
      <c r="V11" s="57"/>
      <c r="W11" s="57"/>
      <c r="X11" s="57"/>
      <c r="Y11" s="57"/>
      <c r="Z11" s="57">
        <f t="shared" si="0"/>
        <v>0</v>
      </c>
      <c r="AA11" s="58">
        <f>SUMIF('调整分录-上期'!$D:$D,$A11,'调整分录-上期'!F:F)</f>
        <v>0</v>
      </c>
      <c r="AB11" s="58">
        <f>SUMIF('调整分录-上期'!$D:$D,$A11,'调整分录-上期'!G:G)</f>
        <v>0</v>
      </c>
      <c r="AC11" s="59">
        <f t="shared" si="1"/>
        <v>0</v>
      </c>
    </row>
    <row r="12" spans="1:31" ht="15" customHeight="1">
      <c r="A12" s="123" t="s">
        <v>650</v>
      </c>
      <c r="B12" s="54" t="s">
        <v>505</v>
      </c>
      <c r="C12" s="57"/>
      <c r="D12" s="57"/>
      <c r="E12" s="57"/>
      <c r="F12" s="57"/>
      <c r="G12" s="57"/>
      <c r="H12" s="57"/>
      <c r="I12" s="57"/>
      <c r="J12" s="57"/>
      <c r="K12" s="57"/>
      <c r="L12" s="57"/>
      <c r="M12" s="57"/>
      <c r="N12" s="57"/>
      <c r="O12" s="57"/>
      <c r="P12" s="57"/>
      <c r="Q12" s="57"/>
      <c r="R12" s="57"/>
      <c r="S12" s="57"/>
      <c r="T12" s="57"/>
      <c r="U12" s="57"/>
      <c r="V12" s="57"/>
      <c r="W12" s="57"/>
      <c r="X12" s="57"/>
      <c r="Y12" s="57"/>
      <c r="Z12" s="57">
        <f t="shared" si="0"/>
        <v>0</v>
      </c>
      <c r="AA12" s="58">
        <f>SUMIF('调整分录-上期'!$D:$D,$A12,'调整分录-上期'!F:F)</f>
        <v>0</v>
      </c>
      <c r="AB12" s="58">
        <f>SUMIF('调整分录-上期'!$D:$D,$A12,'调整分录-上期'!G:G)</f>
        <v>0</v>
      </c>
      <c r="AC12" s="59">
        <f t="shared" si="1"/>
        <v>0</v>
      </c>
    </row>
    <row r="13" spans="1:31" ht="15" customHeight="1">
      <c r="A13" s="123" t="s">
        <v>651</v>
      </c>
      <c r="B13" s="54" t="s">
        <v>506</v>
      </c>
      <c r="C13" s="57">
        <f>[4]资产负债表!$D$9</f>
        <v>15000000</v>
      </c>
      <c r="D13" s="57"/>
      <c r="E13" s="57"/>
      <c r="F13" s="57"/>
      <c r="G13" s="57"/>
      <c r="H13" s="57"/>
      <c r="I13" s="57"/>
      <c r="J13" s="57"/>
      <c r="K13" s="57"/>
      <c r="L13" s="57"/>
      <c r="M13" s="57"/>
      <c r="N13" s="57"/>
      <c r="O13" s="57"/>
      <c r="P13" s="57"/>
      <c r="Q13" s="57"/>
      <c r="R13" s="57"/>
      <c r="S13" s="57"/>
      <c r="T13" s="57"/>
      <c r="U13" s="57"/>
      <c r="V13" s="57"/>
      <c r="W13" s="57"/>
      <c r="X13" s="57"/>
      <c r="Y13" s="57"/>
      <c r="Z13" s="57">
        <f t="shared" si="0"/>
        <v>15000000</v>
      </c>
      <c r="AA13" s="58">
        <f>SUMIF('调整分录-上期'!$D:$D,$A13,'调整分录-上期'!F:F)</f>
        <v>0</v>
      </c>
      <c r="AB13" s="58">
        <f>SUMIF('调整分录-上期'!$D:$D,$A13,'调整分录-上期'!G:G)</f>
        <v>0</v>
      </c>
      <c r="AC13" s="59">
        <f t="shared" si="1"/>
        <v>15000000</v>
      </c>
    </row>
    <row r="14" spans="1:31" ht="15" customHeight="1">
      <c r="A14" s="123" t="s">
        <v>728</v>
      </c>
      <c r="B14" s="54" t="s">
        <v>507</v>
      </c>
      <c r="C14" s="57"/>
      <c r="D14" s="57"/>
      <c r="E14" s="57"/>
      <c r="F14" s="57"/>
      <c r="G14" s="57"/>
      <c r="H14" s="57"/>
      <c r="I14" s="57"/>
      <c r="J14" s="57"/>
      <c r="K14" s="57"/>
      <c r="L14" s="57"/>
      <c r="M14" s="57"/>
      <c r="N14" s="57"/>
      <c r="O14" s="57"/>
      <c r="P14" s="57"/>
      <c r="Q14" s="57"/>
      <c r="R14" s="57"/>
      <c r="S14" s="57"/>
      <c r="T14" s="57"/>
      <c r="U14" s="57"/>
      <c r="V14" s="57"/>
      <c r="W14" s="57"/>
      <c r="X14" s="57"/>
      <c r="Y14" s="57"/>
      <c r="Z14" s="57">
        <f t="shared" si="0"/>
        <v>0</v>
      </c>
      <c r="AA14" s="58">
        <f>SUMIF('调整分录-上期'!$D:$D,$A14,'调整分录-上期'!F:F)</f>
        <v>0</v>
      </c>
      <c r="AB14" s="58">
        <f>SUMIF('调整分录-上期'!$D:$D,$A14,'调整分录-上期'!G:G)</f>
        <v>0</v>
      </c>
      <c r="AC14" s="59">
        <f>Z14+AB14-AA14</f>
        <v>0</v>
      </c>
    </row>
    <row r="15" spans="1:31" ht="15" customHeight="1">
      <c r="A15" s="123"/>
      <c r="B15" s="60" t="s">
        <v>511</v>
      </c>
      <c r="C15" s="61">
        <f>C13-C14</f>
        <v>15000000</v>
      </c>
      <c r="D15" s="61"/>
      <c r="E15" s="61"/>
      <c r="F15" s="61"/>
      <c r="G15" s="61"/>
      <c r="H15" s="61"/>
      <c r="I15" s="61"/>
      <c r="J15" s="61"/>
      <c r="K15" s="61"/>
      <c r="L15" s="61"/>
      <c r="M15" s="61"/>
      <c r="N15" s="61"/>
      <c r="O15" s="61"/>
      <c r="P15" s="61"/>
      <c r="Q15" s="61"/>
      <c r="R15" s="61"/>
      <c r="S15" s="61"/>
      <c r="T15" s="61"/>
      <c r="U15" s="61"/>
      <c r="V15" s="61"/>
      <c r="W15" s="61"/>
      <c r="X15" s="61"/>
      <c r="Y15" s="61"/>
      <c r="Z15" s="61">
        <f t="shared" si="0"/>
        <v>15000000</v>
      </c>
      <c r="AA15" s="62"/>
      <c r="AB15" s="62"/>
      <c r="AC15" s="63">
        <f>AC13-AC14</f>
        <v>15000000</v>
      </c>
    </row>
    <row r="16" spans="1:31" s="125" customFormat="1" ht="15" customHeight="1">
      <c r="A16" s="129" t="s">
        <v>676</v>
      </c>
      <c r="B16" s="106" t="s">
        <v>655</v>
      </c>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57">
        <f t="shared" si="0"/>
        <v>0</v>
      </c>
      <c r="AA16" s="58">
        <f>SUMIF('调整分录-上期'!$D:$D,$A16,'调整分录-上期'!F:F)</f>
        <v>0</v>
      </c>
      <c r="AB16" s="58">
        <f>SUMIF('调整分录-上期'!$D:$D,$A16,'调整分录-上期'!G:G)</f>
        <v>0</v>
      </c>
      <c r="AC16" s="59">
        <f>Z16+AA16-AB16</f>
        <v>0</v>
      </c>
    </row>
    <row r="17" spans="1:29" ht="15" customHeight="1">
      <c r="A17" s="123" t="s">
        <v>135</v>
      </c>
      <c r="B17" s="54" t="s">
        <v>5</v>
      </c>
      <c r="C17" s="57">
        <f>[4]资产负债表!$D$10</f>
        <v>0</v>
      </c>
      <c r="D17" s="57"/>
      <c r="E17" s="57"/>
      <c r="F17" s="57"/>
      <c r="G17" s="57"/>
      <c r="H17" s="57"/>
      <c r="I17" s="57"/>
      <c r="J17" s="57"/>
      <c r="K17" s="57"/>
      <c r="L17" s="57"/>
      <c r="M17" s="57"/>
      <c r="N17" s="57"/>
      <c r="O17" s="57"/>
      <c r="P17" s="57"/>
      <c r="Q17" s="57"/>
      <c r="R17" s="57"/>
      <c r="S17" s="57"/>
      <c r="T17" s="57"/>
      <c r="U17" s="57"/>
      <c r="V17" s="57"/>
      <c r="W17" s="57"/>
      <c r="X17" s="57"/>
      <c r="Y17" s="57"/>
      <c r="Z17" s="57">
        <f t="shared" si="0"/>
        <v>0</v>
      </c>
      <c r="AA17" s="58">
        <f>SUMIF('调整分录-上期'!$D:$D,$A17,'调整分录-上期'!F:F)</f>
        <v>0</v>
      </c>
      <c r="AB17" s="58">
        <f>SUMIF('调整分录-上期'!$D:$D,$A17,'调整分录-上期'!G:G)</f>
        <v>0</v>
      </c>
      <c r="AC17" s="59">
        <f t="shared" ref="AC17:AC67" si="2">Z17+AA17-AB17</f>
        <v>0</v>
      </c>
    </row>
    <row r="18" spans="1:29" ht="15" customHeight="1">
      <c r="A18" s="123" t="s">
        <v>462</v>
      </c>
      <c r="B18" s="54" t="s">
        <v>447</v>
      </c>
      <c r="C18" s="57"/>
      <c r="D18" s="57"/>
      <c r="E18" s="57"/>
      <c r="F18" s="57"/>
      <c r="G18" s="57"/>
      <c r="H18" s="57"/>
      <c r="I18" s="57"/>
      <c r="J18" s="57"/>
      <c r="K18" s="57"/>
      <c r="L18" s="57"/>
      <c r="M18" s="57"/>
      <c r="N18" s="57"/>
      <c r="O18" s="57"/>
      <c r="P18" s="57"/>
      <c r="Q18" s="57"/>
      <c r="R18" s="57"/>
      <c r="S18" s="57"/>
      <c r="T18" s="57"/>
      <c r="U18" s="57"/>
      <c r="V18" s="57"/>
      <c r="W18" s="57"/>
      <c r="X18" s="57"/>
      <c r="Y18" s="57"/>
      <c r="Z18" s="57">
        <f t="shared" si="0"/>
        <v>0</v>
      </c>
      <c r="AA18" s="58">
        <f>SUMIF('调整分录-上期'!$D:$D,$A18,'调整分录-上期'!F:F)</f>
        <v>0</v>
      </c>
      <c r="AB18" s="58">
        <f>SUMIF('调整分录-上期'!$D:$D,$A18,'调整分录-上期'!G:G)</f>
        <v>0</v>
      </c>
      <c r="AC18" s="59">
        <f t="shared" si="2"/>
        <v>0</v>
      </c>
    </row>
    <row r="19" spans="1:29" ht="15" customHeight="1">
      <c r="A19" s="123" t="s">
        <v>463</v>
      </c>
      <c r="B19" s="54" t="s">
        <v>448</v>
      </c>
      <c r="C19" s="57"/>
      <c r="D19" s="57"/>
      <c r="E19" s="57"/>
      <c r="F19" s="57"/>
      <c r="G19" s="57"/>
      <c r="H19" s="57"/>
      <c r="I19" s="57"/>
      <c r="J19" s="57"/>
      <c r="K19" s="57"/>
      <c r="L19" s="57"/>
      <c r="M19" s="57"/>
      <c r="N19" s="57"/>
      <c r="O19" s="57"/>
      <c r="P19" s="57"/>
      <c r="Q19" s="57"/>
      <c r="R19" s="57"/>
      <c r="S19" s="57"/>
      <c r="T19" s="57"/>
      <c r="U19" s="57"/>
      <c r="V19" s="57"/>
      <c r="W19" s="57"/>
      <c r="X19" s="57"/>
      <c r="Y19" s="57"/>
      <c r="Z19" s="57">
        <f t="shared" si="0"/>
        <v>0</v>
      </c>
      <c r="AA19" s="58">
        <f>SUMIF('调整分录-上期'!$D:$D,$A19,'调整分录-上期'!F:F)</f>
        <v>0</v>
      </c>
      <c r="AB19" s="58">
        <f>SUMIF('调整分录-上期'!$D:$D,$A19,'调整分录-上期'!G:G)</f>
        <v>0</v>
      </c>
      <c r="AC19" s="59">
        <f t="shared" si="2"/>
        <v>0</v>
      </c>
    </row>
    <row r="20" spans="1:29" ht="15" customHeight="1">
      <c r="A20" s="123" t="s">
        <v>464</v>
      </c>
      <c r="B20" s="54" t="s">
        <v>449</v>
      </c>
      <c r="C20" s="57"/>
      <c r="D20" s="57"/>
      <c r="E20" s="57"/>
      <c r="F20" s="57"/>
      <c r="G20" s="57"/>
      <c r="H20" s="57"/>
      <c r="I20" s="57"/>
      <c r="J20" s="57"/>
      <c r="K20" s="57"/>
      <c r="L20" s="57"/>
      <c r="M20" s="57"/>
      <c r="N20" s="57"/>
      <c r="O20" s="57"/>
      <c r="P20" s="57"/>
      <c r="Q20" s="57"/>
      <c r="R20" s="57"/>
      <c r="S20" s="57"/>
      <c r="T20" s="57"/>
      <c r="U20" s="57"/>
      <c r="V20" s="57"/>
      <c r="W20" s="57"/>
      <c r="X20" s="57"/>
      <c r="Y20" s="57"/>
      <c r="Z20" s="57">
        <f t="shared" si="0"/>
        <v>0</v>
      </c>
      <c r="AA20" s="58">
        <f>SUMIF('调整分录-上期'!$D:$D,$A20,'调整分录-上期'!F:F)</f>
        <v>0</v>
      </c>
      <c r="AB20" s="58">
        <f>SUMIF('调整分录-上期'!$D:$D,$A20,'调整分录-上期'!G:G)</f>
        <v>0</v>
      </c>
      <c r="AC20" s="59">
        <f t="shared" si="2"/>
        <v>0</v>
      </c>
    </row>
    <row r="21" spans="1:29" ht="15" customHeight="1">
      <c r="A21" s="123" t="s">
        <v>136</v>
      </c>
      <c r="B21" s="54" t="s">
        <v>7</v>
      </c>
      <c r="C21" s="57">
        <f>[4]资产负债表!$D$13</f>
        <v>8145888.5</v>
      </c>
      <c r="D21" s="57"/>
      <c r="E21" s="57"/>
      <c r="F21" s="57"/>
      <c r="G21" s="57"/>
      <c r="H21" s="57"/>
      <c r="I21" s="57"/>
      <c r="J21" s="57"/>
      <c r="K21" s="57"/>
      <c r="L21" s="57"/>
      <c r="M21" s="57"/>
      <c r="N21" s="57"/>
      <c r="O21" s="57"/>
      <c r="P21" s="57"/>
      <c r="Q21" s="57"/>
      <c r="R21" s="57"/>
      <c r="S21" s="57"/>
      <c r="T21" s="57"/>
      <c r="U21" s="57"/>
      <c r="V21" s="57"/>
      <c r="W21" s="57"/>
      <c r="X21" s="57"/>
      <c r="Y21" s="57"/>
      <c r="Z21" s="57">
        <f t="shared" si="0"/>
        <v>8145888.5</v>
      </c>
      <c r="AA21" s="58">
        <f>SUMIF('调整分录-上期'!$D:$D,$A21,'调整分录-上期'!F:F)</f>
        <v>0</v>
      </c>
      <c r="AB21" s="58">
        <f>SUMIF('调整分录-上期'!$D:$D,$A21,'调整分录-上期'!G:G)</f>
        <v>0</v>
      </c>
      <c r="AC21" s="59">
        <f t="shared" si="2"/>
        <v>8145888.5</v>
      </c>
    </row>
    <row r="22" spans="1:29" ht="15" customHeight="1">
      <c r="A22" s="123" t="s">
        <v>726</v>
      </c>
      <c r="B22" s="54" t="s">
        <v>9</v>
      </c>
      <c r="C22" s="57"/>
      <c r="D22" s="57"/>
      <c r="E22" s="57"/>
      <c r="F22" s="57"/>
      <c r="G22" s="57"/>
      <c r="H22" s="57"/>
      <c r="I22" s="57"/>
      <c r="J22" s="57"/>
      <c r="K22" s="57"/>
      <c r="L22" s="57"/>
      <c r="M22" s="57"/>
      <c r="N22" s="57"/>
      <c r="O22" s="57"/>
      <c r="P22" s="57"/>
      <c r="Q22" s="57"/>
      <c r="R22" s="57"/>
      <c r="S22" s="57"/>
      <c r="T22" s="57"/>
      <c r="U22" s="57"/>
      <c r="V22" s="57"/>
      <c r="W22" s="57"/>
      <c r="X22" s="57"/>
      <c r="Y22" s="57"/>
      <c r="Z22" s="57">
        <f t="shared" si="0"/>
        <v>0</v>
      </c>
      <c r="AA22" s="58">
        <f>SUMIF('调整分录-上期'!$D:$D,$A22,'调整分录-上期'!F:F)</f>
        <v>0</v>
      </c>
      <c r="AB22" s="58">
        <f>SUMIF('调整分录-上期'!$D:$D,$A22,'调整分录-上期'!G:G)</f>
        <v>0</v>
      </c>
      <c r="AC22" s="59">
        <f>Z22+AB22-AA22</f>
        <v>0</v>
      </c>
    </row>
    <row r="23" spans="1:29" ht="15" customHeight="1">
      <c r="A23" s="123"/>
      <c r="B23" s="60" t="s">
        <v>11</v>
      </c>
      <c r="C23" s="64">
        <f>C21-C22</f>
        <v>8145888.5</v>
      </c>
      <c r="D23" s="64"/>
      <c r="E23" s="64"/>
      <c r="F23" s="64"/>
      <c r="G23" s="64"/>
      <c r="H23" s="64"/>
      <c r="I23" s="64"/>
      <c r="J23" s="64"/>
      <c r="K23" s="64"/>
      <c r="L23" s="64"/>
      <c r="M23" s="64"/>
      <c r="N23" s="64"/>
      <c r="O23" s="64"/>
      <c r="P23" s="64"/>
      <c r="Q23" s="64"/>
      <c r="R23" s="64"/>
      <c r="S23" s="64"/>
      <c r="T23" s="64"/>
      <c r="U23" s="64"/>
      <c r="V23" s="64"/>
      <c r="W23" s="64"/>
      <c r="X23" s="64"/>
      <c r="Y23" s="64"/>
      <c r="Z23" s="61">
        <f t="shared" si="0"/>
        <v>8145888.5</v>
      </c>
      <c r="AA23" s="64"/>
      <c r="AB23" s="64"/>
      <c r="AC23" s="65">
        <f>AC21-AC22</f>
        <v>8145888.5</v>
      </c>
    </row>
    <row r="24" spans="1:29" ht="15" customHeight="1">
      <c r="A24" s="123" t="s">
        <v>465</v>
      </c>
      <c r="B24" s="54" t="s">
        <v>450</v>
      </c>
      <c r="C24" s="57"/>
      <c r="D24" s="57"/>
      <c r="E24" s="57"/>
      <c r="F24" s="57"/>
      <c r="G24" s="57"/>
      <c r="H24" s="57"/>
      <c r="I24" s="57"/>
      <c r="J24" s="57"/>
      <c r="K24" s="57"/>
      <c r="L24" s="57"/>
      <c r="M24" s="57"/>
      <c r="N24" s="57"/>
      <c r="O24" s="57"/>
      <c r="P24" s="57"/>
      <c r="Q24" s="57"/>
      <c r="R24" s="57"/>
      <c r="S24" s="57"/>
      <c r="T24" s="57"/>
      <c r="U24" s="57"/>
      <c r="V24" s="57"/>
      <c r="W24" s="57"/>
      <c r="X24" s="57"/>
      <c r="Y24" s="57"/>
      <c r="Z24" s="57">
        <f t="shared" si="0"/>
        <v>0</v>
      </c>
      <c r="AA24" s="58">
        <f>SUMIF('调整分录-上期'!$D:$D,$A24,'调整分录-上期'!F:F)</f>
        <v>0</v>
      </c>
      <c r="AB24" s="58">
        <f>SUMIF('调整分录-上期'!$D:$D,$A24,'调整分录-上期'!G:G)</f>
        <v>0</v>
      </c>
      <c r="AC24" s="59">
        <f t="shared" si="2"/>
        <v>0</v>
      </c>
    </row>
    <row r="25" spans="1:29" ht="15" customHeight="1">
      <c r="A25" s="123" t="s">
        <v>137</v>
      </c>
      <c r="B25" s="54" t="s">
        <v>12</v>
      </c>
      <c r="C25" s="57">
        <f>[4]资产负债表!$D$14</f>
        <v>0</v>
      </c>
      <c r="D25" s="57"/>
      <c r="E25" s="57"/>
      <c r="F25" s="57"/>
      <c r="G25" s="57"/>
      <c r="H25" s="57"/>
      <c r="I25" s="57"/>
      <c r="J25" s="57"/>
      <c r="K25" s="57"/>
      <c r="L25" s="57"/>
      <c r="M25" s="57"/>
      <c r="N25" s="57"/>
      <c r="O25" s="57"/>
      <c r="P25" s="57"/>
      <c r="Q25" s="57"/>
      <c r="R25" s="57"/>
      <c r="S25" s="57"/>
      <c r="T25" s="57"/>
      <c r="U25" s="57"/>
      <c r="V25" s="57"/>
      <c r="W25" s="57"/>
      <c r="X25" s="57"/>
      <c r="Y25" s="57"/>
      <c r="Z25" s="57">
        <f t="shared" si="0"/>
        <v>0</v>
      </c>
      <c r="AA25" s="58">
        <f>SUMIF('调整分录-上期'!$D:$D,$A25,'调整分录-上期'!F:F)</f>
        <v>0</v>
      </c>
      <c r="AB25" s="58">
        <f>SUMIF('调整分录-上期'!$D:$D,$A25,'调整分录-上期'!G:G)</f>
        <v>0</v>
      </c>
      <c r="AC25" s="59">
        <f t="shared" si="2"/>
        <v>0</v>
      </c>
    </row>
    <row r="26" spans="1:29" ht="15" customHeight="1">
      <c r="A26" s="123" t="s">
        <v>724</v>
      </c>
      <c r="B26" s="54" t="s">
        <v>13</v>
      </c>
      <c r="C26" s="57"/>
      <c r="D26" s="57"/>
      <c r="E26" s="57"/>
      <c r="F26" s="57"/>
      <c r="G26" s="57"/>
      <c r="H26" s="57"/>
      <c r="I26" s="57"/>
      <c r="J26" s="57"/>
      <c r="K26" s="57"/>
      <c r="L26" s="57"/>
      <c r="M26" s="57"/>
      <c r="N26" s="57"/>
      <c r="O26" s="57"/>
      <c r="P26" s="57"/>
      <c r="Q26" s="57"/>
      <c r="R26" s="57"/>
      <c r="S26" s="57"/>
      <c r="T26" s="57"/>
      <c r="U26" s="57"/>
      <c r="V26" s="57"/>
      <c r="W26" s="57"/>
      <c r="X26" s="57"/>
      <c r="Y26" s="57"/>
      <c r="Z26" s="57">
        <f t="shared" si="0"/>
        <v>0</v>
      </c>
      <c r="AA26" s="58">
        <f>SUMIF('调整分录-上期'!$D:$D,$A26,'调整分录-上期'!F:F)</f>
        <v>0</v>
      </c>
      <c r="AB26" s="58">
        <f>SUMIF('调整分录-上期'!$D:$D,$A26,'调整分录-上期'!G:G)</f>
        <v>0</v>
      </c>
      <c r="AC26" s="59">
        <f>Z26+AB26-AA26</f>
        <v>0</v>
      </c>
    </row>
    <row r="27" spans="1:29" ht="15" customHeight="1">
      <c r="A27" s="123"/>
      <c r="B27" s="60" t="s">
        <v>14</v>
      </c>
      <c r="C27" s="64">
        <f>C25-C26</f>
        <v>0</v>
      </c>
      <c r="D27" s="64"/>
      <c r="E27" s="64"/>
      <c r="F27" s="64"/>
      <c r="G27" s="64"/>
      <c r="H27" s="64"/>
      <c r="I27" s="64"/>
      <c r="J27" s="64"/>
      <c r="K27" s="64"/>
      <c r="L27" s="64"/>
      <c r="M27" s="64"/>
      <c r="N27" s="64"/>
      <c r="O27" s="64"/>
      <c r="P27" s="64"/>
      <c r="Q27" s="64"/>
      <c r="R27" s="64"/>
      <c r="S27" s="64"/>
      <c r="T27" s="64"/>
      <c r="U27" s="64"/>
      <c r="V27" s="64"/>
      <c r="W27" s="64"/>
      <c r="X27" s="64"/>
      <c r="Y27" s="64"/>
      <c r="Z27" s="61">
        <f t="shared" si="0"/>
        <v>0</v>
      </c>
      <c r="AA27" s="64"/>
      <c r="AB27" s="64"/>
      <c r="AC27" s="65">
        <f>AC25-AC26</f>
        <v>0</v>
      </c>
    </row>
    <row r="28" spans="1:29" s="125" customFormat="1" ht="15" customHeight="1">
      <c r="A28" s="129" t="s">
        <v>677</v>
      </c>
      <c r="B28" s="54" t="s">
        <v>656</v>
      </c>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57">
        <f t="shared" si="0"/>
        <v>0</v>
      </c>
      <c r="AA28" s="58">
        <f>SUMIF('调整分录-上期'!$D:$D,$A28,'调整分录-上期'!F:F)</f>
        <v>0</v>
      </c>
      <c r="AB28" s="58">
        <f>SUMIF('调整分录-上期'!$D:$D,$A28,'调整分录-上期'!G:G)</f>
        <v>0</v>
      </c>
      <c r="AC28" s="59">
        <f t="shared" si="2"/>
        <v>0</v>
      </c>
    </row>
    <row r="29" spans="1:29" ht="15" customHeight="1">
      <c r="A29" s="123" t="s">
        <v>466</v>
      </c>
      <c r="B29" s="54" t="s">
        <v>451</v>
      </c>
      <c r="C29" s="57"/>
      <c r="D29" s="57"/>
      <c r="E29" s="57"/>
      <c r="F29" s="57"/>
      <c r="G29" s="57"/>
      <c r="H29" s="57"/>
      <c r="I29" s="57"/>
      <c r="J29" s="57"/>
      <c r="K29" s="57"/>
      <c r="L29" s="57"/>
      <c r="M29" s="57"/>
      <c r="N29" s="57"/>
      <c r="O29" s="57"/>
      <c r="P29" s="57"/>
      <c r="Q29" s="57"/>
      <c r="R29" s="57"/>
      <c r="S29" s="57"/>
      <c r="T29" s="57"/>
      <c r="U29" s="57"/>
      <c r="V29" s="57"/>
      <c r="W29" s="57"/>
      <c r="X29" s="57"/>
      <c r="Y29" s="57"/>
      <c r="Z29" s="57">
        <f t="shared" si="0"/>
        <v>0</v>
      </c>
      <c r="AA29" s="58">
        <f>SUMIF('调整分录-上期'!$D:$D,$A29,'调整分录-上期'!F:F)</f>
        <v>0</v>
      </c>
      <c r="AB29" s="58">
        <f>SUMIF('调整分录-上期'!$D:$D,$A29,'调整分录-上期'!G:G)</f>
        <v>0</v>
      </c>
      <c r="AC29" s="59">
        <f t="shared" si="2"/>
        <v>0</v>
      </c>
    </row>
    <row r="30" spans="1:29" ht="15" customHeight="1">
      <c r="A30" s="123" t="s">
        <v>138</v>
      </c>
      <c r="B30" s="54" t="s">
        <v>16</v>
      </c>
      <c r="C30" s="57"/>
      <c r="D30" s="57"/>
      <c r="E30" s="57"/>
      <c r="F30" s="57"/>
      <c r="G30" s="57"/>
      <c r="H30" s="57"/>
      <c r="I30" s="57"/>
      <c r="J30" s="57"/>
      <c r="K30" s="57"/>
      <c r="L30" s="57"/>
      <c r="M30" s="57"/>
      <c r="N30" s="57"/>
      <c r="O30" s="57"/>
      <c r="P30" s="57"/>
      <c r="Q30" s="57"/>
      <c r="R30" s="57"/>
      <c r="S30" s="57"/>
      <c r="T30" s="57"/>
      <c r="U30" s="57"/>
      <c r="V30" s="57"/>
      <c r="W30" s="57"/>
      <c r="X30" s="57"/>
      <c r="Y30" s="57"/>
      <c r="Z30" s="57">
        <f t="shared" si="0"/>
        <v>0</v>
      </c>
      <c r="AA30" s="58">
        <f>SUMIF('调整分录-上期'!$D:$D,$A30,'调整分录-上期'!F:F)</f>
        <v>0</v>
      </c>
      <c r="AB30" s="58">
        <f>SUMIF('调整分录-上期'!$D:$D,$A30,'调整分录-上期'!G:G)</f>
        <v>0</v>
      </c>
      <c r="AC30" s="59">
        <f t="shared" si="2"/>
        <v>0</v>
      </c>
    </row>
    <row r="31" spans="1:29" ht="15" customHeight="1">
      <c r="A31" s="123" t="s">
        <v>139</v>
      </c>
      <c r="B31" s="54" t="s">
        <v>18</v>
      </c>
      <c r="C31" s="57">
        <f>[4]资产负债表!$D$17</f>
        <v>0</v>
      </c>
      <c r="D31" s="57"/>
      <c r="E31" s="57"/>
      <c r="F31" s="57"/>
      <c r="G31" s="57"/>
      <c r="H31" s="57"/>
      <c r="I31" s="57"/>
      <c r="J31" s="57"/>
      <c r="K31" s="57"/>
      <c r="L31" s="57"/>
      <c r="M31" s="57"/>
      <c r="N31" s="57"/>
      <c r="O31" s="57"/>
      <c r="P31" s="57"/>
      <c r="Q31" s="57"/>
      <c r="R31" s="57"/>
      <c r="S31" s="57"/>
      <c r="T31" s="57"/>
      <c r="U31" s="57"/>
      <c r="V31" s="57"/>
      <c r="W31" s="57"/>
      <c r="X31" s="57"/>
      <c r="Y31" s="57"/>
      <c r="Z31" s="57">
        <f t="shared" si="0"/>
        <v>0</v>
      </c>
      <c r="AA31" s="58">
        <f>SUMIF('调整分录-上期'!$D:$D,$A31,'调整分录-上期'!F:F)</f>
        <v>0</v>
      </c>
      <c r="AB31" s="58">
        <f>SUMIF('调整分录-上期'!$D:$D,$A31,'调整分录-上期'!G:G)</f>
        <v>0</v>
      </c>
      <c r="AC31" s="59">
        <f t="shared" si="2"/>
        <v>0</v>
      </c>
    </row>
    <row r="32" spans="1:29" ht="15" customHeight="1">
      <c r="A32" s="123"/>
      <c r="B32" s="60" t="s">
        <v>19</v>
      </c>
      <c r="C32" s="64">
        <f>SUM(C7:C31)-SUM(C13:C14)-SUM(C21:C22)-SUM(C25:C26)</f>
        <v>24645888.5</v>
      </c>
      <c r="D32" s="64"/>
      <c r="E32" s="64"/>
      <c r="F32" s="64"/>
      <c r="G32" s="64"/>
      <c r="H32" s="64"/>
      <c r="I32" s="64"/>
      <c r="J32" s="64"/>
      <c r="K32" s="64"/>
      <c r="L32" s="64"/>
      <c r="M32" s="64"/>
      <c r="N32" s="64"/>
      <c r="O32" s="64"/>
      <c r="P32" s="64"/>
      <c r="Q32" s="64"/>
      <c r="R32" s="64"/>
      <c r="S32" s="64"/>
      <c r="T32" s="64"/>
      <c r="U32" s="64"/>
      <c r="V32" s="64"/>
      <c r="W32" s="64"/>
      <c r="X32" s="64"/>
      <c r="Y32" s="64"/>
      <c r="Z32" s="61">
        <f t="shared" si="0"/>
        <v>24645888.5</v>
      </c>
      <c r="AA32" s="64">
        <f>SUM(AA7:AA31)</f>
        <v>0</v>
      </c>
      <c r="AB32" s="64">
        <f>SUM(AB7:AB31)</f>
        <v>0</v>
      </c>
      <c r="AC32" s="65">
        <f>SUM(AC7:AC31)-SUM(AC13:AC14)-SUM(AC21:AC22)-SUM(AC25:AC26)</f>
        <v>24645888.5</v>
      </c>
    </row>
    <row r="33" spans="1:30" ht="15" customHeight="1">
      <c r="A33" s="123"/>
      <c r="B33" s="54" t="s">
        <v>21</v>
      </c>
      <c r="C33" s="57"/>
      <c r="D33" s="57"/>
      <c r="E33" s="57"/>
      <c r="F33" s="57"/>
      <c r="G33" s="57"/>
      <c r="H33" s="57"/>
      <c r="I33" s="57"/>
      <c r="J33" s="57"/>
      <c r="K33" s="57"/>
      <c r="L33" s="57"/>
      <c r="M33" s="57"/>
      <c r="N33" s="57"/>
      <c r="O33" s="57"/>
      <c r="P33" s="57"/>
      <c r="Q33" s="57"/>
      <c r="R33" s="57"/>
      <c r="S33" s="57"/>
      <c r="T33" s="57"/>
      <c r="U33" s="57"/>
      <c r="V33" s="57"/>
      <c r="W33" s="57"/>
      <c r="X33" s="57"/>
      <c r="Y33" s="57"/>
      <c r="Z33" s="57">
        <f t="shared" si="0"/>
        <v>0</v>
      </c>
      <c r="AA33" s="58">
        <f>SUMIF('调整分录-上期'!$D:$D,$A33,'调整分录-上期'!F:F)</f>
        <v>0</v>
      </c>
      <c r="AB33" s="58">
        <f>SUMIF('调整分录-上期'!$D:$D,$A33,'调整分录-上期'!G:G)</f>
        <v>0</v>
      </c>
      <c r="AC33" s="59">
        <f t="shared" si="2"/>
        <v>0</v>
      </c>
    </row>
    <row r="34" spans="1:30" ht="15" customHeight="1">
      <c r="A34" s="123" t="s">
        <v>485</v>
      </c>
      <c r="B34" s="54" t="s">
        <v>488</v>
      </c>
      <c r="C34" s="57"/>
      <c r="D34" s="57"/>
      <c r="E34" s="57"/>
      <c r="F34" s="57"/>
      <c r="G34" s="57"/>
      <c r="H34" s="57"/>
      <c r="I34" s="57"/>
      <c r="J34" s="57"/>
      <c r="K34" s="57"/>
      <c r="L34" s="57"/>
      <c r="M34" s="57"/>
      <c r="N34" s="57"/>
      <c r="O34" s="57"/>
      <c r="P34" s="57"/>
      <c r="Q34" s="57"/>
      <c r="R34" s="57"/>
      <c r="S34" s="57"/>
      <c r="T34" s="57"/>
      <c r="U34" s="57"/>
      <c r="V34" s="57"/>
      <c r="W34" s="57"/>
      <c r="X34" s="57"/>
      <c r="Y34" s="57"/>
      <c r="Z34" s="57">
        <f t="shared" si="0"/>
        <v>0</v>
      </c>
      <c r="AA34" s="58">
        <f>SUMIF('调整分录-上期'!$D:$D,$A34,'调整分录-上期'!F:F)</f>
        <v>0</v>
      </c>
      <c r="AB34" s="58">
        <f>SUMIF('调整分录-上期'!$D:$D,$A34,'调整分录-上期'!G:G)</f>
        <v>0</v>
      </c>
      <c r="AC34" s="59">
        <f t="shared" si="2"/>
        <v>0</v>
      </c>
    </row>
    <row r="35" spans="1:30" ht="15" customHeight="1">
      <c r="A35" s="123" t="s">
        <v>678</v>
      </c>
      <c r="B35" s="54" t="s">
        <v>657</v>
      </c>
      <c r="C35" s="57"/>
      <c r="D35" s="57"/>
      <c r="E35" s="57"/>
      <c r="F35" s="57"/>
      <c r="G35" s="57"/>
      <c r="H35" s="57"/>
      <c r="I35" s="57"/>
      <c r="J35" s="57"/>
      <c r="K35" s="57"/>
      <c r="L35" s="57"/>
      <c r="M35" s="57"/>
      <c r="N35" s="57"/>
      <c r="O35" s="57"/>
      <c r="P35" s="57"/>
      <c r="Q35" s="57"/>
      <c r="R35" s="57"/>
      <c r="S35" s="57"/>
      <c r="T35" s="57"/>
      <c r="U35" s="57"/>
      <c r="V35" s="57"/>
      <c r="W35" s="57"/>
      <c r="X35" s="57"/>
      <c r="Y35" s="57"/>
      <c r="Z35" s="57">
        <f t="shared" si="0"/>
        <v>0</v>
      </c>
      <c r="AA35" s="58">
        <f>SUMIF('调整分录-上期'!$D:$D,$A35,'调整分录-上期'!F:F)</f>
        <v>0</v>
      </c>
      <c r="AB35" s="58">
        <f>SUMIF('调整分录-上期'!$D:$D,$A35,'调整分录-上期'!G:G)</f>
        <v>0</v>
      </c>
      <c r="AC35" s="59">
        <f t="shared" si="2"/>
        <v>0</v>
      </c>
    </row>
    <row r="36" spans="1:30" ht="15" customHeight="1">
      <c r="A36" s="123" t="s">
        <v>679</v>
      </c>
      <c r="B36" s="54" t="s">
        <v>658</v>
      </c>
      <c r="C36" s="57"/>
      <c r="D36" s="57"/>
      <c r="E36" s="57"/>
      <c r="F36" s="57"/>
      <c r="G36" s="57"/>
      <c r="H36" s="57"/>
      <c r="I36" s="57"/>
      <c r="J36" s="57"/>
      <c r="K36" s="57"/>
      <c r="L36" s="57"/>
      <c r="M36" s="57"/>
      <c r="N36" s="57"/>
      <c r="O36" s="57"/>
      <c r="P36" s="57"/>
      <c r="Q36" s="57"/>
      <c r="R36" s="57"/>
      <c r="S36" s="57"/>
      <c r="T36" s="57"/>
      <c r="U36" s="57"/>
      <c r="V36" s="57"/>
      <c r="W36" s="57"/>
      <c r="X36" s="57"/>
      <c r="Y36" s="57"/>
      <c r="Z36" s="57">
        <f t="shared" si="0"/>
        <v>0</v>
      </c>
      <c r="AA36" s="58">
        <f>SUMIF('调整分录-上期'!$D:$D,$A36,'调整分录-上期'!F:F)</f>
        <v>0</v>
      </c>
      <c r="AB36" s="58">
        <f>SUMIF('调整分录-上期'!$D:$D,$A36,'调整分录-上期'!G:G)</f>
        <v>0</v>
      </c>
      <c r="AC36" s="59">
        <f t="shared" si="2"/>
        <v>0</v>
      </c>
    </row>
    <row r="37" spans="1:30" ht="15" customHeight="1">
      <c r="A37" s="123" t="s">
        <v>140</v>
      </c>
      <c r="B37" s="54" t="s">
        <v>26</v>
      </c>
      <c r="C37" s="57"/>
      <c r="D37" s="57"/>
      <c r="E37" s="57"/>
      <c r="F37" s="57"/>
      <c r="G37" s="57"/>
      <c r="H37" s="57"/>
      <c r="I37" s="57"/>
      <c r="J37" s="57"/>
      <c r="K37" s="57"/>
      <c r="L37" s="57"/>
      <c r="M37" s="57"/>
      <c r="N37" s="57"/>
      <c r="O37" s="57"/>
      <c r="P37" s="57"/>
      <c r="Q37" s="57"/>
      <c r="R37" s="57"/>
      <c r="S37" s="57"/>
      <c r="T37" s="57"/>
      <c r="U37" s="57"/>
      <c r="V37" s="57"/>
      <c r="W37" s="57"/>
      <c r="X37" s="57"/>
      <c r="Y37" s="57"/>
      <c r="Z37" s="57">
        <f t="shared" si="0"/>
        <v>0</v>
      </c>
      <c r="AA37" s="58">
        <f>SUMIF('调整分录-上期'!$D:$D,$A37,'调整分录-上期'!F:F)</f>
        <v>0</v>
      </c>
      <c r="AB37" s="58">
        <f>SUMIF('调整分录-上期'!$D:$D,$A37,'调整分录-上期'!G:G)</f>
        <v>0</v>
      </c>
      <c r="AC37" s="59">
        <f t="shared" si="2"/>
        <v>0</v>
      </c>
    </row>
    <row r="38" spans="1:30" ht="15" customHeight="1">
      <c r="A38" s="123" t="s">
        <v>141</v>
      </c>
      <c r="B38" s="54" t="s">
        <v>28</v>
      </c>
      <c r="C38" s="57">
        <f>[4]资产负债表!$D$23</f>
        <v>4000000</v>
      </c>
      <c r="D38" s="57"/>
      <c r="E38" s="57"/>
      <c r="F38" s="57"/>
      <c r="G38" s="57"/>
      <c r="H38" s="57"/>
      <c r="I38" s="57"/>
      <c r="J38" s="57"/>
      <c r="K38" s="57"/>
      <c r="L38" s="57"/>
      <c r="M38" s="57"/>
      <c r="N38" s="57"/>
      <c r="O38" s="57"/>
      <c r="P38" s="57"/>
      <c r="Q38" s="57"/>
      <c r="R38" s="57"/>
      <c r="S38" s="57"/>
      <c r="T38" s="57"/>
      <c r="U38" s="57"/>
      <c r="V38" s="57"/>
      <c r="W38" s="57"/>
      <c r="X38" s="57"/>
      <c r="Y38" s="57"/>
      <c r="Z38" s="57">
        <f t="shared" si="0"/>
        <v>4000000</v>
      </c>
      <c r="AA38" s="58">
        <f>SUMIF('调整分录-上期'!$D:$D,$A38,'调整分录-上期'!F:F)</f>
        <v>0</v>
      </c>
      <c r="AB38" s="58">
        <f>SUMIF('调整分录-上期'!$D:$D,$A38,'调整分录-上期'!G:G)</f>
        <v>0</v>
      </c>
      <c r="AC38" s="59">
        <f t="shared" si="2"/>
        <v>4000000</v>
      </c>
    </row>
    <row r="39" spans="1:30" ht="15" customHeight="1">
      <c r="A39" s="123" t="s">
        <v>722</v>
      </c>
      <c r="B39" s="54" t="s">
        <v>30</v>
      </c>
      <c r="C39" s="57"/>
      <c r="D39" s="57"/>
      <c r="E39" s="57"/>
      <c r="F39" s="57"/>
      <c r="G39" s="57"/>
      <c r="H39" s="57"/>
      <c r="I39" s="57"/>
      <c r="J39" s="57"/>
      <c r="K39" s="57"/>
      <c r="L39" s="57"/>
      <c r="M39" s="57"/>
      <c r="N39" s="57"/>
      <c r="O39" s="57"/>
      <c r="P39" s="57"/>
      <c r="Q39" s="57"/>
      <c r="R39" s="57"/>
      <c r="S39" s="57"/>
      <c r="T39" s="57"/>
      <c r="U39" s="57"/>
      <c r="V39" s="57"/>
      <c r="W39" s="57"/>
      <c r="X39" s="57"/>
      <c r="Y39" s="57"/>
      <c r="Z39" s="57">
        <f t="shared" si="0"/>
        <v>0</v>
      </c>
      <c r="AA39" s="58">
        <f>SUMIF('调整分录-上期'!$D:$D,$A39,'调整分录-上期'!F:F)</f>
        <v>0</v>
      </c>
      <c r="AB39" s="58">
        <f>SUMIF('调整分录-上期'!$D:$D,$A39,'调整分录-上期'!G:G)</f>
        <v>0</v>
      </c>
      <c r="AC39" s="59">
        <f>Z39+AB39-AA39</f>
        <v>0</v>
      </c>
    </row>
    <row r="40" spans="1:30" ht="15" customHeight="1">
      <c r="A40" s="123"/>
      <c r="B40" s="60" t="s">
        <v>31</v>
      </c>
      <c r="C40" s="64">
        <f>C38-C39</f>
        <v>4000000</v>
      </c>
      <c r="D40" s="64"/>
      <c r="E40" s="64"/>
      <c r="F40" s="64"/>
      <c r="G40" s="64"/>
      <c r="H40" s="64"/>
      <c r="I40" s="64"/>
      <c r="J40" s="64"/>
      <c r="K40" s="64"/>
      <c r="L40" s="64"/>
      <c r="M40" s="64"/>
      <c r="N40" s="64"/>
      <c r="O40" s="64"/>
      <c r="P40" s="64"/>
      <c r="Q40" s="64"/>
      <c r="R40" s="64"/>
      <c r="S40" s="64"/>
      <c r="T40" s="64"/>
      <c r="U40" s="64"/>
      <c r="V40" s="64"/>
      <c r="W40" s="64"/>
      <c r="X40" s="64"/>
      <c r="Y40" s="64"/>
      <c r="Z40" s="61">
        <f t="shared" si="0"/>
        <v>4000000</v>
      </c>
      <c r="AA40" s="64"/>
      <c r="AB40" s="64"/>
      <c r="AC40" s="65">
        <f>AC38-AC39</f>
        <v>4000000</v>
      </c>
    </row>
    <row r="41" spans="1:30" s="125" customFormat="1" ht="15" customHeight="1">
      <c r="A41" s="129" t="s">
        <v>680</v>
      </c>
      <c r="B41" s="106" t="s">
        <v>659</v>
      </c>
      <c r="C41" s="261">
        <f>[4]资产负债表!$D$20</f>
        <v>0</v>
      </c>
      <c r="D41" s="261"/>
      <c r="E41" s="261"/>
      <c r="F41" s="261"/>
      <c r="G41" s="261"/>
      <c r="H41" s="261"/>
      <c r="I41" s="261"/>
      <c r="J41" s="261"/>
      <c r="K41" s="261"/>
      <c r="L41" s="261"/>
      <c r="M41" s="261"/>
      <c r="N41" s="261"/>
      <c r="O41" s="261"/>
      <c r="P41" s="261"/>
      <c r="Q41" s="261"/>
      <c r="R41" s="261"/>
      <c r="S41" s="261"/>
      <c r="T41" s="261"/>
      <c r="U41" s="261"/>
      <c r="V41" s="261"/>
      <c r="W41" s="261"/>
      <c r="X41" s="261"/>
      <c r="Y41" s="261"/>
      <c r="Z41" s="57">
        <f t="shared" si="0"/>
        <v>0</v>
      </c>
      <c r="AA41" s="58">
        <f>SUMIF('调整分录-上期'!$D:$D,$A41,'调整分录-上期'!F:F)</f>
        <v>0</v>
      </c>
      <c r="AB41" s="58">
        <f>SUMIF('调整分录-上期'!$D:$D,$A41,'调整分录-上期'!G:G)</f>
        <v>0</v>
      </c>
      <c r="AC41" s="59">
        <f t="shared" si="2"/>
        <v>0</v>
      </c>
    </row>
    <row r="42" spans="1:30" s="125" customFormat="1" ht="15" customHeight="1">
      <c r="A42" s="129" t="s">
        <v>681</v>
      </c>
      <c r="B42" s="106" t="s">
        <v>660</v>
      </c>
      <c r="C42" s="261"/>
      <c r="D42" s="261"/>
      <c r="E42" s="261"/>
      <c r="F42" s="261"/>
      <c r="G42" s="261"/>
      <c r="H42" s="261"/>
      <c r="I42" s="261"/>
      <c r="J42" s="261"/>
      <c r="K42" s="261"/>
      <c r="L42" s="261"/>
      <c r="M42" s="261"/>
      <c r="N42" s="261"/>
      <c r="O42" s="261"/>
      <c r="P42" s="261"/>
      <c r="Q42" s="261"/>
      <c r="R42" s="261"/>
      <c r="S42" s="261"/>
      <c r="T42" s="261"/>
      <c r="U42" s="261"/>
      <c r="V42" s="261"/>
      <c r="W42" s="261"/>
      <c r="X42" s="261"/>
      <c r="Y42" s="261"/>
      <c r="Z42" s="57">
        <f t="shared" si="0"/>
        <v>0</v>
      </c>
      <c r="AA42" s="58">
        <f>SUMIF('调整分录-上期'!$D:$D,$A42,'调整分录-上期'!F:F)</f>
        <v>0</v>
      </c>
      <c r="AB42" s="58">
        <f>SUMIF('调整分录-上期'!$D:$D,$A42,'调整分录-上期'!G:G)</f>
        <v>0</v>
      </c>
      <c r="AC42" s="59">
        <f t="shared" si="2"/>
        <v>0</v>
      </c>
    </row>
    <row r="43" spans="1:30" ht="15" customHeight="1">
      <c r="A43" s="123" t="s">
        <v>142</v>
      </c>
      <c r="B43" s="54" t="s">
        <v>35</v>
      </c>
      <c r="C43" s="57"/>
      <c r="D43" s="57"/>
      <c r="E43" s="57"/>
      <c r="F43" s="57"/>
      <c r="G43" s="57"/>
      <c r="H43" s="57"/>
      <c r="I43" s="57"/>
      <c r="J43" s="57"/>
      <c r="K43" s="57"/>
      <c r="L43" s="57"/>
      <c r="M43" s="57"/>
      <c r="N43" s="57"/>
      <c r="O43" s="57"/>
      <c r="P43" s="57"/>
      <c r="Q43" s="57"/>
      <c r="R43" s="57"/>
      <c r="S43" s="57"/>
      <c r="T43" s="57"/>
      <c r="U43" s="57"/>
      <c r="V43" s="57"/>
      <c r="W43" s="57"/>
      <c r="X43" s="57"/>
      <c r="Y43" s="57"/>
      <c r="Z43" s="57">
        <f t="shared" ref="Z43:Z74" si="3">SUM(C43:Y43)</f>
        <v>0</v>
      </c>
      <c r="AA43" s="58">
        <f>SUMIF('调整分录-上期'!$D:$D,$A43,'调整分录-上期'!F:F)</f>
        <v>0</v>
      </c>
      <c r="AB43" s="58">
        <f>SUMIF('调整分录-上期'!$D:$D,$A43,'调整分录-上期'!G:G)</f>
        <v>0</v>
      </c>
      <c r="AC43" s="59">
        <f t="shared" si="2"/>
        <v>0</v>
      </c>
    </row>
    <row r="44" spans="1:30" ht="15" customHeight="1">
      <c r="A44" s="123" t="s">
        <v>720</v>
      </c>
      <c r="B44" s="54" t="s">
        <v>36</v>
      </c>
      <c r="C44" s="57"/>
      <c r="D44" s="57"/>
      <c r="E44" s="57"/>
      <c r="F44" s="57"/>
      <c r="G44" s="57"/>
      <c r="H44" s="57"/>
      <c r="I44" s="57"/>
      <c r="J44" s="57"/>
      <c r="K44" s="57"/>
      <c r="L44" s="57"/>
      <c r="M44" s="57"/>
      <c r="N44" s="57"/>
      <c r="O44" s="57"/>
      <c r="P44" s="57"/>
      <c r="Q44" s="57"/>
      <c r="R44" s="57"/>
      <c r="S44" s="57"/>
      <c r="T44" s="57"/>
      <c r="U44" s="57"/>
      <c r="V44" s="57"/>
      <c r="W44" s="57"/>
      <c r="X44" s="57"/>
      <c r="Y44" s="57"/>
      <c r="Z44" s="57">
        <f t="shared" si="3"/>
        <v>0</v>
      </c>
      <c r="AA44" s="58">
        <f>SUMIF('调整分录-上期'!$D:$D,$A44,'调整分录-上期'!F:F)</f>
        <v>0</v>
      </c>
      <c r="AB44" s="58">
        <f>SUMIF('调整分录-上期'!$D:$D,$A44,'调整分录-上期'!G:G)</f>
        <v>0</v>
      </c>
      <c r="AC44" s="59">
        <f t="shared" ref="AC44:AC45" si="4">Z44+AB44-AA44</f>
        <v>0</v>
      </c>
      <c r="AD44" s="119">
        <f>AA43-AB43</f>
        <v>0</v>
      </c>
    </row>
    <row r="45" spans="1:30" ht="15" customHeight="1">
      <c r="A45" s="123" t="s">
        <v>718</v>
      </c>
      <c r="B45" s="54" t="s">
        <v>38</v>
      </c>
      <c r="C45" s="57"/>
      <c r="D45" s="57"/>
      <c r="E45" s="57"/>
      <c r="F45" s="57"/>
      <c r="G45" s="57"/>
      <c r="H45" s="57"/>
      <c r="I45" s="57"/>
      <c r="J45" s="57"/>
      <c r="K45" s="57"/>
      <c r="L45" s="57"/>
      <c r="M45" s="57"/>
      <c r="N45" s="57"/>
      <c r="O45" s="57"/>
      <c r="P45" s="57"/>
      <c r="Q45" s="57"/>
      <c r="R45" s="57"/>
      <c r="S45" s="57"/>
      <c r="T45" s="57"/>
      <c r="U45" s="57"/>
      <c r="V45" s="57"/>
      <c r="W45" s="57"/>
      <c r="X45" s="57"/>
      <c r="Y45" s="57"/>
      <c r="Z45" s="57">
        <f t="shared" si="3"/>
        <v>0</v>
      </c>
      <c r="AA45" s="58">
        <f>SUMIF('调整分录-上期'!$D:$D,$A45,'调整分录-上期'!F:F)</f>
        <v>0</v>
      </c>
      <c r="AB45" s="58">
        <f>SUMIF('调整分录-上期'!$D:$D,$A45,'调整分录-上期'!G:G)</f>
        <v>0</v>
      </c>
      <c r="AC45" s="59">
        <f t="shared" si="4"/>
        <v>0</v>
      </c>
    </row>
    <row r="46" spans="1:30" ht="15" customHeight="1">
      <c r="A46" s="123"/>
      <c r="B46" s="60" t="s">
        <v>40</v>
      </c>
      <c r="C46" s="64">
        <f>C43-C44-C45</f>
        <v>0</v>
      </c>
      <c r="D46" s="64"/>
      <c r="E46" s="64"/>
      <c r="F46" s="64"/>
      <c r="G46" s="64"/>
      <c r="H46" s="64"/>
      <c r="I46" s="64"/>
      <c r="J46" s="64"/>
      <c r="K46" s="64"/>
      <c r="L46" s="64"/>
      <c r="M46" s="64"/>
      <c r="N46" s="64"/>
      <c r="O46" s="64"/>
      <c r="P46" s="64"/>
      <c r="Q46" s="64"/>
      <c r="R46" s="64"/>
      <c r="S46" s="64"/>
      <c r="T46" s="64"/>
      <c r="U46" s="64"/>
      <c r="V46" s="64"/>
      <c r="W46" s="64"/>
      <c r="X46" s="64"/>
      <c r="Y46" s="64"/>
      <c r="Z46" s="61">
        <f t="shared" si="3"/>
        <v>0</v>
      </c>
      <c r="AA46" s="64"/>
      <c r="AB46" s="64"/>
      <c r="AC46" s="65">
        <f>AC43-AC44-AC45</f>
        <v>0</v>
      </c>
    </row>
    <row r="47" spans="1:30" ht="15" customHeight="1">
      <c r="A47" s="123" t="s">
        <v>143</v>
      </c>
      <c r="B47" s="54" t="s">
        <v>41</v>
      </c>
      <c r="C47" s="57">
        <f>[4]资产负债表!$D$25</f>
        <v>2200000</v>
      </c>
      <c r="D47" s="57"/>
      <c r="E47" s="57"/>
      <c r="F47" s="57"/>
      <c r="G47" s="57"/>
      <c r="H47" s="57"/>
      <c r="I47" s="57"/>
      <c r="J47" s="57"/>
      <c r="K47" s="57"/>
      <c r="L47" s="57"/>
      <c r="M47" s="57"/>
      <c r="N47" s="57"/>
      <c r="O47" s="57"/>
      <c r="P47" s="57"/>
      <c r="Q47" s="57"/>
      <c r="R47" s="57"/>
      <c r="S47" s="57"/>
      <c r="T47" s="57"/>
      <c r="U47" s="57"/>
      <c r="V47" s="57"/>
      <c r="W47" s="57"/>
      <c r="X47" s="57"/>
      <c r="Y47" s="57"/>
      <c r="Z47" s="57">
        <f t="shared" si="3"/>
        <v>2200000</v>
      </c>
      <c r="AA47" s="58">
        <f>SUMIF('调整分录-上期'!$D:$D,$A47,'调整分录-上期'!F:F)</f>
        <v>0</v>
      </c>
      <c r="AB47" s="58">
        <f>SUMIF('调整分录-上期'!$D:$D,$A47,'调整分录-上期'!G:G)</f>
        <v>0</v>
      </c>
      <c r="AC47" s="59">
        <f t="shared" si="2"/>
        <v>2200000</v>
      </c>
    </row>
    <row r="48" spans="1:30" ht="15" customHeight="1">
      <c r="A48" s="123" t="s">
        <v>716</v>
      </c>
      <c r="B48" s="54" t="s">
        <v>42</v>
      </c>
      <c r="C48" s="57"/>
      <c r="D48" s="57"/>
      <c r="E48" s="57"/>
      <c r="F48" s="57"/>
      <c r="G48" s="57"/>
      <c r="H48" s="57"/>
      <c r="I48" s="57"/>
      <c r="J48" s="57"/>
      <c r="K48" s="57"/>
      <c r="L48" s="57"/>
      <c r="M48" s="57"/>
      <c r="N48" s="57"/>
      <c r="O48" s="57"/>
      <c r="P48" s="57"/>
      <c r="Q48" s="57"/>
      <c r="R48" s="57"/>
      <c r="S48" s="57"/>
      <c r="T48" s="57"/>
      <c r="U48" s="57"/>
      <c r="V48" s="57"/>
      <c r="W48" s="57"/>
      <c r="X48" s="57"/>
      <c r="Y48" s="57"/>
      <c r="Z48" s="57">
        <f t="shared" si="3"/>
        <v>0</v>
      </c>
      <c r="AA48" s="58">
        <f>SUMIF('调整分录-上期'!$D:$D,$A48,'调整分录-上期'!F:F)</f>
        <v>0</v>
      </c>
      <c r="AB48" s="58">
        <f>SUMIF('调整分录-上期'!$D:$D,$A48,'调整分录-上期'!G:G)</f>
        <v>0</v>
      </c>
      <c r="AC48" s="59">
        <f>Z48+AB48-AA48</f>
        <v>0</v>
      </c>
    </row>
    <row r="49" spans="1:29" ht="15" customHeight="1">
      <c r="A49" s="123" t="s">
        <v>714</v>
      </c>
      <c r="B49" s="54" t="s">
        <v>43</v>
      </c>
      <c r="C49" s="57"/>
      <c r="D49" s="57"/>
      <c r="E49" s="57"/>
      <c r="F49" s="57"/>
      <c r="G49" s="57"/>
      <c r="H49" s="57"/>
      <c r="I49" s="57"/>
      <c r="J49" s="57"/>
      <c r="K49" s="57"/>
      <c r="L49" s="57"/>
      <c r="M49" s="57"/>
      <c r="N49" s="57"/>
      <c r="O49" s="57"/>
      <c r="P49" s="57"/>
      <c r="Q49" s="57"/>
      <c r="R49" s="57"/>
      <c r="S49" s="57"/>
      <c r="T49" s="57"/>
      <c r="U49" s="57"/>
      <c r="V49" s="57"/>
      <c r="W49" s="57"/>
      <c r="X49" s="57"/>
      <c r="Y49" s="57"/>
      <c r="Z49" s="57">
        <f t="shared" si="3"/>
        <v>0</v>
      </c>
      <c r="AA49" s="58">
        <f>SUMIF('调整分录-上期'!$D:$D,$A49,'调整分录-上期'!F:F)</f>
        <v>0</v>
      </c>
      <c r="AB49" s="58">
        <f>SUMIF('调整分录-上期'!$D:$D,$A49,'调整分录-上期'!G:G)</f>
        <v>0</v>
      </c>
      <c r="AC49" s="59">
        <f t="shared" ref="AC49" si="5">Z49+AB49-AA49</f>
        <v>0</v>
      </c>
    </row>
    <row r="50" spans="1:29" ht="15" customHeight="1">
      <c r="A50" s="123"/>
      <c r="B50" s="60" t="s">
        <v>44</v>
      </c>
      <c r="C50" s="64">
        <f>C47-C48-C49</f>
        <v>2200000</v>
      </c>
      <c r="D50" s="64"/>
      <c r="E50" s="64"/>
      <c r="F50" s="64"/>
      <c r="G50" s="64"/>
      <c r="H50" s="64"/>
      <c r="I50" s="64"/>
      <c r="J50" s="64"/>
      <c r="K50" s="64"/>
      <c r="L50" s="64"/>
      <c r="M50" s="64"/>
      <c r="N50" s="64"/>
      <c r="O50" s="64"/>
      <c r="P50" s="64"/>
      <c r="Q50" s="64"/>
      <c r="R50" s="64"/>
      <c r="S50" s="64"/>
      <c r="T50" s="64"/>
      <c r="U50" s="64"/>
      <c r="V50" s="64"/>
      <c r="W50" s="64"/>
      <c r="X50" s="64"/>
      <c r="Y50" s="64"/>
      <c r="Z50" s="61">
        <f t="shared" si="3"/>
        <v>2200000</v>
      </c>
      <c r="AA50" s="64"/>
      <c r="AB50" s="64"/>
      <c r="AC50" s="65">
        <f>AC47-AC48-AC49</f>
        <v>2200000</v>
      </c>
    </row>
    <row r="51" spans="1:29" ht="15" customHeight="1">
      <c r="A51" s="123" t="s">
        <v>144</v>
      </c>
      <c r="B51" s="54" t="s">
        <v>45</v>
      </c>
      <c r="C51" s="57">
        <f>[4]资产负债表!$D$26</f>
        <v>0</v>
      </c>
      <c r="D51" s="57"/>
      <c r="E51" s="57"/>
      <c r="F51" s="57"/>
      <c r="G51" s="57"/>
      <c r="H51" s="57"/>
      <c r="I51" s="57"/>
      <c r="J51" s="57"/>
      <c r="K51" s="57"/>
      <c r="L51" s="57"/>
      <c r="M51" s="57"/>
      <c r="N51" s="57"/>
      <c r="O51" s="57"/>
      <c r="P51" s="57"/>
      <c r="Q51" s="57"/>
      <c r="R51" s="57"/>
      <c r="S51" s="57"/>
      <c r="T51" s="57"/>
      <c r="U51" s="57"/>
      <c r="V51" s="57"/>
      <c r="W51" s="57"/>
      <c r="X51" s="57"/>
      <c r="Y51" s="57"/>
      <c r="Z51" s="57">
        <f t="shared" si="3"/>
        <v>0</v>
      </c>
      <c r="AA51" s="58">
        <f>SUMIF('调整分录-上期'!$D:$D,$A51,'调整分录-上期'!F:F)</f>
        <v>0</v>
      </c>
      <c r="AB51" s="58">
        <f>SUMIF('调整分录-上期'!$D:$D,$A51,'调整分录-上期'!G:G)</f>
        <v>0</v>
      </c>
      <c r="AC51" s="59">
        <f t="shared" si="2"/>
        <v>0</v>
      </c>
    </row>
    <row r="52" spans="1:29" ht="15" customHeight="1">
      <c r="A52" s="123" t="s">
        <v>712</v>
      </c>
      <c r="B52" s="54" t="s">
        <v>46</v>
      </c>
      <c r="C52" s="57"/>
      <c r="D52" s="57"/>
      <c r="E52" s="57"/>
      <c r="F52" s="57"/>
      <c r="G52" s="57"/>
      <c r="H52" s="57"/>
      <c r="I52" s="57"/>
      <c r="J52" s="57"/>
      <c r="K52" s="57"/>
      <c r="L52" s="57"/>
      <c r="M52" s="57"/>
      <c r="N52" s="57"/>
      <c r="O52" s="57"/>
      <c r="P52" s="57"/>
      <c r="Q52" s="57"/>
      <c r="R52" s="57"/>
      <c r="S52" s="57"/>
      <c r="T52" s="57"/>
      <c r="U52" s="57"/>
      <c r="V52" s="57"/>
      <c r="W52" s="57"/>
      <c r="X52" s="57"/>
      <c r="Y52" s="57"/>
      <c r="Z52" s="57">
        <f t="shared" si="3"/>
        <v>0</v>
      </c>
      <c r="AA52" s="58">
        <f>SUMIF('调整分录-上期'!$D:$D,$A52,'调整分录-上期'!F:F)</f>
        <v>0</v>
      </c>
      <c r="AB52" s="58">
        <f>SUMIF('调整分录-上期'!$D:$D,$A52,'调整分录-上期'!G:G)</f>
        <v>0</v>
      </c>
      <c r="AC52" s="59">
        <f>Z52+AB52-AA52</f>
        <v>0</v>
      </c>
    </row>
    <row r="53" spans="1:29" ht="15" customHeight="1">
      <c r="A53" s="123"/>
      <c r="B53" s="60" t="s">
        <v>47</v>
      </c>
      <c r="C53" s="64">
        <f>C51-C52</f>
        <v>0</v>
      </c>
      <c r="D53" s="64"/>
      <c r="E53" s="64"/>
      <c r="F53" s="64"/>
      <c r="G53" s="64"/>
      <c r="H53" s="64"/>
      <c r="I53" s="64"/>
      <c r="J53" s="64"/>
      <c r="K53" s="64"/>
      <c r="L53" s="64"/>
      <c r="M53" s="64"/>
      <c r="N53" s="64"/>
      <c r="O53" s="64"/>
      <c r="P53" s="64"/>
      <c r="Q53" s="64"/>
      <c r="R53" s="64"/>
      <c r="S53" s="64"/>
      <c r="T53" s="64"/>
      <c r="U53" s="64"/>
      <c r="V53" s="64"/>
      <c r="W53" s="64"/>
      <c r="X53" s="64"/>
      <c r="Y53" s="64"/>
      <c r="Z53" s="61">
        <f t="shared" si="3"/>
        <v>0</v>
      </c>
      <c r="AA53" s="64"/>
      <c r="AB53" s="64"/>
      <c r="AC53" s="65">
        <f>AC51-AC52</f>
        <v>0</v>
      </c>
    </row>
    <row r="54" spans="1:29" ht="15" customHeight="1">
      <c r="A54" s="123" t="s">
        <v>145</v>
      </c>
      <c r="B54" s="54" t="s">
        <v>48</v>
      </c>
      <c r="C54" s="57"/>
      <c r="D54" s="57"/>
      <c r="E54" s="57"/>
      <c r="F54" s="57"/>
      <c r="G54" s="57"/>
      <c r="H54" s="57"/>
      <c r="I54" s="57"/>
      <c r="J54" s="57"/>
      <c r="K54" s="57"/>
      <c r="L54" s="57"/>
      <c r="M54" s="57"/>
      <c r="N54" s="57"/>
      <c r="O54" s="57"/>
      <c r="P54" s="57"/>
      <c r="Q54" s="57"/>
      <c r="R54" s="57"/>
      <c r="S54" s="57"/>
      <c r="T54" s="57"/>
      <c r="U54" s="57"/>
      <c r="V54" s="57"/>
      <c r="W54" s="57"/>
      <c r="X54" s="57"/>
      <c r="Y54" s="57"/>
      <c r="Z54" s="57">
        <f t="shared" si="3"/>
        <v>0</v>
      </c>
      <c r="AA54" s="58">
        <f>SUMIF('调整分录-上期'!$D:$D,$A54,'调整分录-上期'!F:F)</f>
        <v>0</v>
      </c>
      <c r="AB54" s="58">
        <f>SUMIF('调整分录-上期'!$D:$D,$A54,'调整分录-上期'!G:G)</f>
        <v>0</v>
      </c>
      <c r="AC54" s="59">
        <f t="shared" si="2"/>
        <v>0</v>
      </c>
    </row>
    <row r="55" spans="1:29" ht="15" customHeight="1">
      <c r="A55" s="123" t="s">
        <v>146</v>
      </c>
      <c r="B55" s="54" t="s">
        <v>50</v>
      </c>
      <c r="C55" s="57"/>
      <c r="D55" s="57"/>
      <c r="E55" s="57"/>
      <c r="F55" s="57"/>
      <c r="G55" s="57"/>
      <c r="H55" s="57"/>
      <c r="I55" s="57"/>
      <c r="J55" s="57"/>
      <c r="K55" s="57"/>
      <c r="L55" s="57"/>
      <c r="M55" s="57"/>
      <c r="N55" s="57"/>
      <c r="O55" s="57"/>
      <c r="P55" s="57"/>
      <c r="Q55" s="57"/>
      <c r="R55" s="57"/>
      <c r="S55" s="57"/>
      <c r="T55" s="57"/>
      <c r="U55" s="57"/>
      <c r="V55" s="57"/>
      <c r="W55" s="57"/>
      <c r="X55" s="57"/>
      <c r="Y55" s="57"/>
      <c r="Z55" s="57">
        <f t="shared" si="3"/>
        <v>0</v>
      </c>
      <c r="AA55" s="58">
        <f>SUMIF('调整分录-上期'!$D:$D,$A55,'调整分录-上期'!F:F)</f>
        <v>0</v>
      </c>
      <c r="AB55" s="58">
        <f>SUMIF('调整分录-上期'!$D:$D,$A55,'调整分录-上期'!G:G)</f>
        <v>0</v>
      </c>
      <c r="AC55" s="59">
        <f t="shared" si="2"/>
        <v>0</v>
      </c>
    </row>
    <row r="56" spans="1:29" ht="15" customHeight="1">
      <c r="A56" s="123" t="s">
        <v>661</v>
      </c>
      <c r="B56" s="54" t="s">
        <v>662</v>
      </c>
      <c r="C56" s="57"/>
      <c r="D56" s="57"/>
      <c r="E56" s="57"/>
      <c r="F56" s="57"/>
      <c r="G56" s="57"/>
      <c r="H56" s="57"/>
      <c r="I56" s="57"/>
      <c r="J56" s="57"/>
      <c r="K56" s="57"/>
      <c r="L56" s="57"/>
      <c r="M56" s="57"/>
      <c r="N56" s="57"/>
      <c r="O56" s="57"/>
      <c r="P56" s="57"/>
      <c r="Q56" s="57"/>
      <c r="R56" s="57"/>
      <c r="S56" s="57"/>
      <c r="T56" s="57"/>
      <c r="U56" s="57"/>
      <c r="V56" s="57"/>
      <c r="W56" s="57"/>
      <c r="X56" s="57"/>
      <c r="Y56" s="57"/>
      <c r="Z56" s="57">
        <f t="shared" ref="Z56" si="6">SUM(C56:Y56)</f>
        <v>0</v>
      </c>
      <c r="AA56" s="58">
        <f>SUMIF('调整分录-上期'!$D:$D,$A56,'调整分录-上期'!F:F)</f>
        <v>0</v>
      </c>
      <c r="AB56" s="58">
        <f>SUMIF('调整分录-上期'!$D:$D,$A56,'调整分录-上期'!G:G)</f>
        <v>0</v>
      </c>
      <c r="AC56" s="59">
        <f t="shared" ref="AC56" si="7">Z56+AA56-AB56</f>
        <v>0</v>
      </c>
    </row>
    <row r="57" spans="1:29" ht="15" customHeight="1">
      <c r="A57" s="123" t="s">
        <v>147</v>
      </c>
      <c r="B57" s="54" t="s">
        <v>52</v>
      </c>
      <c r="C57" s="57">
        <f>[4]资产负债表!$D$31</f>
        <v>0</v>
      </c>
      <c r="D57" s="57"/>
      <c r="E57" s="57"/>
      <c r="F57" s="57"/>
      <c r="G57" s="57"/>
      <c r="H57" s="57"/>
      <c r="I57" s="57"/>
      <c r="J57" s="57"/>
      <c r="K57" s="57"/>
      <c r="L57" s="57"/>
      <c r="M57" s="57"/>
      <c r="N57" s="57"/>
      <c r="O57" s="57"/>
      <c r="P57" s="57"/>
      <c r="Q57" s="57"/>
      <c r="R57" s="57"/>
      <c r="S57" s="57"/>
      <c r="T57" s="57"/>
      <c r="U57" s="57"/>
      <c r="V57" s="57"/>
      <c r="W57" s="57"/>
      <c r="X57" s="57"/>
      <c r="Y57" s="57"/>
      <c r="Z57" s="57">
        <f t="shared" si="3"/>
        <v>0</v>
      </c>
      <c r="AA57" s="58">
        <f>SUMIF('调整分录-上期'!$D:$D,$A57,'调整分录-上期'!F:F)</f>
        <v>0</v>
      </c>
      <c r="AB57" s="58">
        <f>SUMIF('调整分录-上期'!$D:$D,$A57,'调整分录-上期'!G:G)</f>
        <v>0</v>
      </c>
      <c r="AC57" s="59">
        <f t="shared" si="2"/>
        <v>0</v>
      </c>
    </row>
    <row r="58" spans="1:29" ht="15" customHeight="1">
      <c r="A58" s="123" t="s">
        <v>710</v>
      </c>
      <c r="B58" s="54" t="s">
        <v>53</v>
      </c>
      <c r="C58" s="57"/>
      <c r="D58" s="57"/>
      <c r="E58" s="57"/>
      <c r="F58" s="57"/>
      <c r="G58" s="57"/>
      <c r="H58" s="57"/>
      <c r="I58" s="57"/>
      <c r="J58" s="57"/>
      <c r="K58" s="57"/>
      <c r="L58" s="57"/>
      <c r="M58" s="57"/>
      <c r="N58" s="57"/>
      <c r="O58" s="57"/>
      <c r="P58" s="57"/>
      <c r="Q58" s="57"/>
      <c r="R58" s="57"/>
      <c r="S58" s="57"/>
      <c r="T58" s="57"/>
      <c r="U58" s="57"/>
      <c r="V58" s="57"/>
      <c r="W58" s="57"/>
      <c r="X58" s="57"/>
      <c r="Y58" s="57"/>
      <c r="Z58" s="57">
        <f t="shared" si="3"/>
        <v>0</v>
      </c>
      <c r="AA58" s="58">
        <f>SUMIF('调整分录-上期'!$D:$D,$A58,'调整分录-上期'!F:F)</f>
        <v>0</v>
      </c>
      <c r="AB58" s="58">
        <f>SUMIF('调整分录-上期'!$D:$D,$A58,'调整分录-上期'!G:G)</f>
        <v>0</v>
      </c>
      <c r="AC58" s="59">
        <f t="shared" ref="AC58:AC59" si="8">Z58+AB58-AA58</f>
        <v>0</v>
      </c>
    </row>
    <row r="59" spans="1:29" ht="15" customHeight="1">
      <c r="A59" s="123" t="s">
        <v>708</v>
      </c>
      <c r="B59" s="54" t="s">
        <v>54</v>
      </c>
      <c r="C59" s="57"/>
      <c r="D59" s="57"/>
      <c r="E59" s="57"/>
      <c r="F59" s="57"/>
      <c r="G59" s="57"/>
      <c r="H59" s="57"/>
      <c r="I59" s="57"/>
      <c r="J59" s="57"/>
      <c r="K59" s="57"/>
      <c r="L59" s="57"/>
      <c r="M59" s="57"/>
      <c r="N59" s="57"/>
      <c r="O59" s="57"/>
      <c r="P59" s="57"/>
      <c r="Q59" s="57"/>
      <c r="R59" s="57"/>
      <c r="S59" s="57"/>
      <c r="T59" s="57"/>
      <c r="U59" s="57"/>
      <c r="V59" s="57"/>
      <c r="W59" s="57"/>
      <c r="X59" s="57"/>
      <c r="Y59" s="57"/>
      <c r="Z59" s="57">
        <f t="shared" si="3"/>
        <v>0</v>
      </c>
      <c r="AA59" s="58">
        <f>SUMIF('调整分录-上期'!$D:$D,$A59,'调整分录-上期'!F:F)</f>
        <v>0</v>
      </c>
      <c r="AB59" s="58">
        <f>SUMIF('调整分录-上期'!$D:$D,$A59,'调整分录-上期'!G:G)</f>
        <v>0</v>
      </c>
      <c r="AC59" s="59">
        <f t="shared" si="8"/>
        <v>0</v>
      </c>
    </row>
    <row r="60" spans="1:29" ht="15" customHeight="1">
      <c r="A60" s="123"/>
      <c r="B60" s="60" t="s">
        <v>56</v>
      </c>
      <c r="C60" s="64">
        <f>C57-C58-C59</f>
        <v>0</v>
      </c>
      <c r="D60" s="64"/>
      <c r="E60" s="64"/>
      <c r="F60" s="64"/>
      <c r="G60" s="64"/>
      <c r="H60" s="64"/>
      <c r="I60" s="64"/>
      <c r="J60" s="64"/>
      <c r="K60" s="64"/>
      <c r="L60" s="64"/>
      <c r="M60" s="64"/>
      <c r="N60" s="64"/>
      <c r="O60" s="64"/>
      <c r="P60" s="64"/>
      <c r="Q60" s="64"/>
      <c r="R60" s="64"/>
      <c r="S60" s="64"/>
      <c r="T60" s="64"/>
      <c r="U60" s="64"/>
      <c r="V60" s="64"/>
      <c r="W60" s="64"/>
      <c r="X60" s="64"/>
      <c r="Y60" s="64"/>
      <c r="Z60" s="61">
        <f t="shared" si="3"/>
        <v>0</v>
      </c>
      <c r="AA60" s="64"/>
      <c r="AB60" s="64"/>
      <c r="AC60" s="65">
        <f>AC57-AC58-AC59</f>
        <v>0</v>
      </c>
    </row>
    <row r="61" spans="1:29" ht="15" customHeight="1">
      <c r="A61" s="123" t="s">
        <v>148</v>
      </c>
      <c r="B61" s="54" t="s">
        <v>58</v>
      </c>
      <c r="C61" s="57"/>
      <c r="D61" s="57"/>
      <c r="E61" s="57"/>
      <c r="F61" s="57"/>
      <c r="G61" s="57"/>
      <c r="H61" s="57"/>
      <c r="I61" s="57"/>
      <c r="J61" s="57"/>
      <c r="K61" s="57"/>
      <c r="L61" s="57"/>
      <c r="M61" s="57"/>
      <c r="N61" s="57"/>
      <c r="O61" s="57"/>
      <c r="P61" s="57"/>
      <c r="Q61" s="57"/>
      <c r="R61" s="57"/>
      <c r="S61" s="57"/>
      <c r="T61" s="57"/>
      <c r="U61" s="57"/>
      <c r="V61" s="57"/>
      <c r="W61" s="57"/>
      <c r="X61" s="57"/>
      <c r="Y61" s="57"/>
      <c r="Z61" s="57">
        <f t="shared" si="3"/>
        <v>0</v>
      </c>
      <c r="AA61" s="58">
        <f>SUMIF('调整分录-上期'!$D:$D,$A61,'调整分录-上期'!F:F)</f>
        <v>0</v>
      </c>
      <c r="AB61" s="58">
        <f>SUMIF('调整分录-上期'!$D:$D,$A61,'调整分录-上期'!G:G)</f>
        <v>0</v>
      </c>
      <c r="AC61" s="59">
        <f t="shared" si="2"/>
        <v>0</v>
      </c>
    </row>
    <row r="62" spans="1:29" ht="15" customHeight="1">
      <c r="A62" s="123" t="s">
        <v>149</v>
      </c>
      <c r="B62" s="54" t="s">
        <v>60</v>
      </c>
      <c r="C62" s="57"/>
      <c r="D62" s="57"/>
      <c r="E62" s="57"/>
      <c r="F62" s="57"/>
      <c r="G62" s="57"/>
      <c r="H62" s="57"/>
      <c r="I62" s="57"/>
      <c r="J62" s="57"/>
      <c r="K62" s="57"/>
      <c r="L62" s="57"/>
      <c r="M62" s="57"/>
      <c r="N62" s="57"/>
      <c r="O62" s="57"/>
      <c r="P62" s="57"/>
      <c r="Q62" s="57"/>
      <c r="R62" s="57"/>
      <c r="S62" s="57"/>
      <c r="T62" s="57"/>
      <c r="U62" s="57"/>
      <c r="V62" s="57"/>
      <c r="W62" s="57"/>
      <c r="X62" s="57"/>
      <c r="Y62" s="57"/>
      <c r="Z62" s="57">
        <f t="shared" si="3"/>
        <v>0</v>
      </c>
      <c r="AA62" s="58">
        <f>SUMIF('调整分录-上期'!$D:$D,$A62,'调整分录-上期'!F:F)</f>
        <v>0</v>
      </c>
      <c r="AB62" s="58">
        <f>SUMIF('调整分录-上期'!$D:$D,$A62,'调整分录-上期'!G:G)</f>
        <v>0</v>
      </c>
      <c r="AC62" s="59">
        <f t="shared" si="2"/>
        <v>0</v>
      </c>
    </row>
    <row r="63" spans="1:29" ht="15" customHeight="1">
      <c r="A63" s="123" t="s">
        <v>706</v>
      </c>
      <c r="B63" s="54" t="s">
        <v>62</v>
      </c>
      <c r="C63" s="57"/>
      <c r="D63" s="57"/>
      <c r="E63" s="57"/>
      <c r="F63" s="57"/>
      <c r="G63" s="57"/>
      <c r="H63" s="57"/>
      <c r="I63" s="57"/>
      <c r="J63" s="57"/>
      <c r="K63" s="57"/>
      <c r="L63" s="57"/>
      <c r="M63" s="57"/>
      <c r="N63" s="57"/>
      <c r="O63" s="57"/>
      <c r="P63" s="57"/>
      <c r="Q63" s="57"/>
      <c r="R63" s="57"/>
      <c r="S63" s="57"/>
      <c r="T63" s="57"/>
      <c r="U63" s="57"/>
      <c r="V63" s="57"/>
      <c r="W63" s="57"/>
      <c r="X63" s="57"/>
      <c r="Y63" s="57"/>
      <c r="Z63" s="57">
        <f t="shared" si="3"/>
        <v>0</v>
      </c>
      <c r="AA63" s="58">
        <f>SUMIF('调整分录-上期'!$D:$D,$A63,'调整分录-上期'!F:F)</f>
        <v>0</v>
      </c>
      <c r="AB63" s="58">
        <f>SUMIF('调整分录-上期'!$D:$D,$A63,'调整分录-上期'!G:G)</f>
        <v>0</v>
      </c>
      <c r="AC63" s="59">
        <f>Z63+AB63-AA63</f>
        <v>0</v>
      </c>
    </row>
    <row r="64" spans="1:29" ht="15" customHeight="1">
      <c r="A64" s="123"/>
      <c r="B64" s="60" t="s">
        <v>64</v>
      </c>
      <c r="C64" s="64">
        <f>C62-C63</f>
        <v>0</v>
      </c>
      <c r="D64" s="64"/>
      <c r="E64" s="64"/>
      <c r="F64" s="64"/>
      <c r="G64" s="64"/>
      <c r="H64" s="64"/>
      <c r="I64" s="64"/>
      <c r="J64" s="64"/>
      <c r="K64" s="64"/>
      <c r="L64" s="64"/>
      <c r="M64" s="64"/>
      <c r="N64" s="64"/>
      <c r="O64" s="64"/>
      <c r="P64" s="64"/>
      <c r="Q64" s="64"/>
      <c r="R64" s="64"/>
      <c r="S64" s="64"/>
      <c r="T64" s="64"/>
      <c r="U64" s="64"/>
      <c r="V64" s="64"/>
      <c r="W64" s="64"/>
      <c r="X64" s="64"/>
      <c r="Y64" s="64"/>
      <c r="Z64" s="61">
        <f t="shared" si="3"/>
        <v>0</v>
      </c>
      <c r="AA64" s="64"/>
      <c r="AB64" s="64"/>
      <c r="AC64" s="65">
        <f>AC62-AC63</f>
        <v>0</v>
      </c>
    </row>
    <row r="65" spans="1:29" ht="15" customHeight="1">
      <c r="A65" s="123" t="s">
        <v>150</v>
      </c>
      <c r="B65" s="54" t="s">
        <v>66</v>
      </c>
      <c r="C65" s="57"/>
      <c r="D65" s="57"/>
      <c r="E65" s="57"/>
      <c r="F65" s="57"/>
      <c r="G65" s="57"/>
      <c r="H65" s="57"/>
      <c r="I65" s="57"/>
      <c r="J65" s="57"/>
      <c r="K65" s="57"/>
      <c r="L65" s="57"/>
      <c r="M65" s="57"/>
      <c r="N65" s="57"/>
      <c r="O65" s="57"/>
      <c r="P65" s="57"/>
      <c r="Q65" s="57"/>
      <c r="R65" s="57"/>
      <c r="S65" s="57"/>
      <c r="T65" s="57"/>
      <c r="U65" s="57"/>
      <c r="V65" s="57"/>
      <c r="W65" s="57"/>
      <c r="X65" s="57"/>
      <c r="Y65" s="57"/>
      <c r="Z65" s="57">
        <f t="shared" si="3"/>
        <v>0</v>
      </c>
      <c r="AA65" s="58">
        <f>SUMIF('调整分录-上期'!$D:$D,$A65,'调整分录-上期'!F:F)</f>
        <v>0</v>
      </c>
      <c r="AB65" s="58">
        <f>SUMIF('调整分录-上期'!$D:$D,$A65,'调整分录-上期'!G:G)</f>
        <v>0</v>
      </c>
      <c r="AC65" s="59">
        <f t="shared" si="2"/>
        <v>0</v>
      </c>
    </row>
    <row r="66" spans="1:29" ht="15" customHeight="1">
      <c r="A66" s="123" t="s">
        <v>151</v>
      </c>
      <c r="B66" s="54" t="s">
        <v>68</v>
      </c>
      <c r="C66" s="57"/>
      <c r="D66" s="57"/>
      <c r="E66" s="57"/>
      <c r="F66" s="57"/>
      <c r="G66" s="57"/>
      <c r="H66" s="57"/>
      <c r="I66" s="57"/>
      <c r="J66" s="57"/>
      <c r="K66" s="57"/>
      <c r="L66" s="57"/>
      <c r="M66" s="57"/>
      <c r="N66" s="57"/>
      <c r="O66" s="57"/>
      <c r="P66" s="57"/>
      <c r="Q66" s="57"/>
      <c r="R66" s="57"/>
      <c r="S66" s="57"/>
      <c r="T66" s="57"/>
      <c r="U66" s="57"/>
      <c r="V66" s="57"/>
      <c r="W66" s="57"/>
      <c r="X66" s="57"/>
      <c r="Y66" s="57"/>
      <c r="Z66" s="57">
        <f t="shared" si="3"/>
        <v>0</v>
      </c>
      <c r="AA66" s="58">
        <f>SUMIF('调整分录-上期'!$D:$D,$A66,'调整分录-上期'!F:F)</f>
        <v>0</v>
      </c>
      <c r="AB66" s="58">
        <f>SUMIF('调整分录-上期'!$D:$D,$A66,'调整分录-上期'!G:G)</f>
        <v>0</v>
      </c>
      <c r="AC66" s="59">
        <f t="shared" si="2"/>
        <v>0</v>
      </c>
    </row>
    <row r="67" spans="1:29" ht="15" customHeight="1">
      <c r="A67" s="123" t="s">
        <v>152</v>
      </c>
      <c r="B67" s="54" t="s">
        <v>70</v>
      </c>
      <c r="C67" s="57"/>
      <c r="D67" s="57"/>
      <c r="E67" s="57"/>
      <c r="F67" s="57"/>
      <c r="G67" s="57"/>
      <c r="H67" s="57"/>
      <c r="I67" s="57"/>
      <c r="J67" s="57"/>
      <c r="K67" s="57"/>
      <c r="L67" s="57"/>
      <c r="M67" s="57"/>
      <c r="N67" s="57"/>
      <c r="O67" s="57"/>
      <c r="P67" s="57"/>
      <c r="Q67" s="57"/>
      <c r="R67" s="57"/>
      <c r="S67" s="57"/>
      <c r="T67" s="57"/>
      <c r="U67" s="57"/>
      <c r="V67" s="57"/>
      <c r="W67" s="57"/>
      <c r="X67" s="57"/>
      <c r="Y67" s="57"/>
      <c r="Z67" s="57">
        <f t="shared" si="3"/>
        <v>0</v>
      </c>
      <c r="AA67" s="58">
        <f>SUMIF('调整分录-上期'!$D:$D,$A67,'调整分录-上期'!F:F)</f>
        <v>0</v>
      </c>
      <c r="AB67" s="58">
        <f>SUMIF('调整分录-上期'!$D:$D,$A67,'调整分录-上期'!G:G)</f>
        <v>0</v>
      </c>
      <c r="AC67" s="59">
        <f t="shared" si="2"/>
        <v>0</v>
      </c>
    </row>
    <row r="68" spans="1:29" ht="15" customHeight="1">
      <c r="A68" s="123"/>
      <c r="B68" s="60" t="s">
        <v>72</v>
      </c>
      <c r="C68" s="64">
        <f>SUM(C34:C67)-SUM(C38:C39)-SUM(C43:C45)-SUM(C47:C49)-SUM(C51:C52)-SUM(C57:C59)-SUM(C62:C63)</f>
        <v>6200000</v>
      </c>
      <c r="D68" s="64"/>
      <c r="E68" s="64"/>
      <c r="F68" s="64"/>
      <c r="G68" s="64"/>
      <c r="H68" s="64"/>
      <c r="I68" s="64"/>
      <c r="J68" s="64"/>
      <c r="K68" s="64"/>
      <c r="L68" s="64"/>
      <c r="M68" s="64"/>
      <c r="N68" s="64"/>
      <c r="O68" s="64"/>
      <c r="P68" s="64"/>
      <c r="Q68" s="64"/>
      <c r="R68" s="64"/>
      <c r="S68" s="64"/>
      <c r="T68" s="64"/>
      <c r="U68" s="64"/>
      <c r="V68" s="64"/>
      <c r="W68" s="64"/>
      <c r="X68" s="64"/>
      <c r="Y68" s="64"/>
      <c r="Z68" s="61">
        <f t="shared" si="3"/>
        <v>6200000</v>
      </c>
      <c r="AA68" s="64">
        <f>SUM(AA34:AA67)</f>
        <v>0</v>
      </c>
      <c r="AB68" s="64">
        <f>SUM(AB34:AB67)</f>
        <v>0</v>
      </c>
      <c r="AC68" s="65">
        <f>SUM(AC34:AC67)-SUM(AC38:AC39)-SUM(AC43:AC45)-SUM(AC47:AC49)-SUM(AC51:AC52)-SUM(AC57:AC59)-SUM(AC62:AC63)</f>
        <v>6200000</v>
      </c>
    </row>
    <row r="69" spans="1:29" ht="15" customHeight="1">
      <c r="A69" s="123"/>
      <c r="B69" s="60" t="s">
        <v>74</v>
      </c>
      <c r="C69" s="64">
        <f>C32+C68</f>
        <v>30845888.5</v>
      </c>
      <c r="D69" s="64"/>
      <c r="E69" s="64"/>
      <c r="F69" s="64"/>
      <c r="G69" s="64"/>
      <c r="H69" s="64"/>
      <c r="I69" s="64"/>
      <c r="J69" s="64"/>
      <c r="K69" s="64"/>
      <c r="L69" s="64"/>
      <c r="M69" s="64"/>
      <c r="N69" s="64"/>
      <c r="O69" s="64"/>
      <c r="P69" s="64"/>
      <c r="Q69" s="64"/>
      <c r="R69" s="64"/>
      <c r="S69" s="64"/>
      <c r="T69" s="64"/>
      <c r="U69" s="64"/>
      <c r="V69" s="64"/>
      <c r="W69" s="64"/>
      <c r="X69" s="64"/>
      <c r="Y69" s="64"/>
      <c r="Z69" s="61">
        <f t="shared" si="3"/>
        <v>30845888.5</v>
      </c>
      <c r="AA69" s="64">
        <f>AA32+AA68</f>
        <v>0</v>
      </c>
      <c r="AB69" s="64">
        <f>AB32+AB68</f>
        <v>0</v>
      </c>
      <c r="AC69" s="65">
        <f>AC32+AC68</f>
        <v>30845888.5</v>
      </c>
    </row>
    <row r="70" spans="1:29" ht="15" customHeight="1">
      <c r="A70" s="123"/>
      <c r="B70" s="54" t="s">
        <v>1</v>
      </c>
      <c r="C70" s="57"/>
      <c r="D70" s="57"/>
      <c r="E70" s="57"/>
      <c r="F70" s="57"/>
      <c r="G70" s="57"/>
      <c r="H70" s="57"/>
      <c r="I70" s="57"/>
      <c r="J70" s="57"/>
      <c r="K70" s="57"/>
      <c r="L70" s="57"/>
      <c r="M70" s="57"/>
      <c r="N70" s="57"/>
      <c r="O70" s="57"/>
      <c r="P70" s="57"/>
      <c r="Q70" s="57"/>
      <c r="R70" s="57"/>
      <c r="S70" s="57"/>
      <c r="T70" s="57"/>
      <c r="U70" s="57"/>
      <c r="V70" s="57"/>
      <c r="W70" s="57"/>
      <c r="X70" s="57"/>
      <c r="Y70" s="57"/>
      <c r="Z70" s="57">
        <f t="shared" si="3"/>
        <v>0</v>
      </c>
      <c r="AA70" s="58">
        <f>SUMIF('调整分录-上期'!$D:$D,$A70,'调整分录-上期'!F:F)</f>
        <v>0</v>
      </c>
      <c r="AB70" s="58">
        <f>SUMIF('调整分录-上期'!$D:$D,$A70,'调整分录-上期'!G:G)</f>
        <v>0</v>
      </c>
      <c r="AC70" s="59"/>
    </row>
    <row r="71" spans="1:29" ht="15" customHeight="1">
      <c r="A71" s="123" t="s">
        <v>153</v>
      </c>
      <c r="B71" s="54" t="s">
        <v>3</v>
      </c>
      <c r="C71" s="57">
        <f>[4]资产负债表!$H$6</f>
        <v>0</v>
      </c>
      <c r="D71" s="57"/>
      <c r="E71" s="57"/>
      <c r="F71" s="57"/>
      <c r="G71" s="57"/>
      <c r="H71" s="57"/>
      <c r="I71" s="57"/>
      <c r="J71" s="57"/>
      <c r="K71" s="57"/>
      <c r="L71" s="57"/>
      <c r="M71" s="57"/>
      <c r="N71" s="57"/>
      <c r="O71" s="57"/>
      <c r="P71" s="57"/>
      <c r="Q71" s="57"/>
      <c r="R71" s="57"/>
      <c r="S71" s="57"/>
      <c r="T71" s="57"/>
      <c r="U71" s="57"/>
      <c r="V71" s="57"/>
      <c r="W71" s="57"/>
      <c r="X71" s="57"/>
      <c r="Y71" s="57"/>
      <c r="Z71" s="57">
        <f t="shared" si="3"/>
        <v>0</v>
      </c>
      <c r="AA71" s="58">
        <f>SUMIF('调整分录-上期'!$D:$D,$A71,'调整分录-上期'!F:F)</f>
        <v>0</v>
      </c>
      <c r="AB71" s="58">
        <f>SUMIF('调整分录-上期'!$D:$D,$A71,'调整分录-上期'!G:G)</f>
        <v>0</v>
      </c>
      <c r="AC71" s="59">
        <f t="shared" ref="AC71:AC120" si="9">Z71+AB71-AA71</f>
        <v>0</v>
      </c>
    </row>
    <row r="72" spans="1:29" ht="15" customHeight="1">
      <c r="A72" s="123" t="s">
        <v>467</v>
      </c>
      <c r="B72" s="54" t="s">
        <v>452</v>
      </c>
      <c r="C72" s="57"/>
      <c r="D72" s="57"/>
      <c r="E72" s="57"/>
      <c r="F72" s="57"/>
      <c r="G72" s="57"/>
      <c r="H72" s="57"/>
      <c r="I72" s="57"/>
      <c r="J72" s="57"/>
      <c r="K72" s="57"/>
      <c r="L72" s="57"/>
      <c r="M72" s="57"/>
      <c r="N72" s="57"/>
      <c r="O72" s="57"/>
      <c r="P72" s="57"/>
      <c r="Q72" s="57"/>
      <c r="R72" s="57"/>
      <c r="S72" s="57"/>
      <c r="T72" s="57"/>
      <c r="U72" s="57"/>
      <c r="V72" s="57"/>
      <c r="W72" s="57"/>
      <c r="X72" s="57"/>
      <c r="Y72" s="57"/>
      <c r="Z72" s="57">
        <f t="shared" si="3"/>
        <v>0</v>
      </c>
      <c r="AA72" s="58">
        <f>SUMIF('调整分录-上期'!$D:$D,$A72,'调整分录-上期'!F:F)</f>
        <v>0</v>
      </c>
      <c r="AB72" s="58">
        <f>SUMIF('调整分录-上期'!$D:$D,$A72,'调整分录-上期'!G:G)</f>
        <v>0</v>
      </c>
      <c r="AC72" s="59">
        <f t="shared" si="9"/>
        <v>0</v>
      </c>
    </row>
    <row r="73" spans="1:29" ht="15" customHeight="1">
      <c r="A73" s="123" t="s">
        <v>469</v>
      </c>
      <c r="B73" s="54" t="s">
        <v>454</v>
      </c>
      <c r="C73" s="57"/>
      <c r="D73" s="57"/>
      <c r="E73" s="57"/>
      <c r="F73" s="57"/>
      <c r="G73" s="57"/>
      <c r="H73" s="57"/>
      <c r="I73" s="57"/>
      <c r="J73" s="57"/>
      <c r="K73" s="57"/>
      <c r="L73" s="57"/>
      <c r="M73" s="57"/>
      <c r="N73" s="57"/>
      <c r="O73" s="57"/>
      <c r="P73" s="57"/>
      <c r="Q73" s="57"/>
      <c r="R73" s="57"/>
      <c r="S73" s="57"/>
      <c r="T73" s="57"/>
      <c r="U73" s="57"/>
      <c r="V73" s="57"/>
      <c r="W73" s="57"/>
      <c r="X73" s="57"/>
      <c r="Y73" s="57"/>
      <c r="Z73" s="57">
        <f t="shared" si="3"/>
        <v>0</v>
      </c>
      <c r="AA73" s="58">
        <f>SUMIF('调整分录-上期'!$D:$D,$A73,'调整分录-上期'!F:F)</f>
        <v>0</v>
      </c>
      <c r="AB73" s="58">
        <f>SUMIF('调整分录-上期'!$D:$D,$A73,'调整分录-上期'!G:G)</f>
        <v>0</v>
      </c>
      <c r="AC73" s="59">
        <f t="shared" si="9"/>
        <v>0</v>
      </c>
    </row>
    <row r="74" spans="1:29" ht="15" customHeight="1">
      <c r="A74" s="123" t="s">
        <v>682</v>
      </c>
      <c r="B74" s="54" t="s">
        <v>663</v>
      </c>
      <c r="C74" s="57"/>
      <c r="D74" s="57"/>
      <c r="E74" s="57"/>
      <c r="F74" s="57"/>
      <c r="G74" s="57"/>
      <c r="H74" s="57"/>
      <c r="I74" s="57"/>
      <c r="J74" s="57"/>
      <c r="K74" s="57"/>
      <c r="L74" s="57"/>
      <c r="M74" s="57"/>
      <c r="N74" s="57"/>
      <c r="O74" s="57"/>
      <c r="P74" s="57"/>
      <c r="Q74" s="57"/>
      <c r="R74" s="57"/>
      <c r="S74" s="57"/>
      <c r="T74" s="57"/>
      <c r="U74" s="57"/>
      <c r="V74" s="57"/>
      <c r="W74" s="57"/>
      <c r="X74" s="57"/>
      <c r="Y74" s="57"/>
      <c r="Z74" s="57">
        <f t="shared" si="3"/>
        <v>0</v>
      </c>
      <c r="AA74" s="58">
        <f>SUMIF('调整分录-上期'!$D:$D,$A74,'调整分录-上期'!F:F)</f>
        <v>0</v>
      </c>
      <c r="AB74" s="58">
        <f>SUMIF('调整分录-上期'!$D:$D,$A74,'调整分录-上期'!G:G)</f>
        <v>0</v>
      </c>
      <c r="AC74" s="59">
        <f t="shared" si="9"/>
        <v>0</v>
      </c>
    </row>
    <row r="75" spans="1:29" ht="15" customHeight="1">
      <c r="A75" s="123" t="s">
        <v>470</v>
      </c>
      <c r="B75" s="54" t="s">
        <v>455</v>
      </c>
      <c r="C75" s="57"/>
      <c r="D75" s="57"/>
      <c r="E75" s="57"/>
      <c r="F75" s="57"/>
      <c r="G75" s="57"/>
      <c r="H75" s="57"/>
      <c r="I75" s="57"/>
      <c r="J75" s="57"/>
      <c r="K75" s="57"/>
      <c r="L75" s="57"/>
      <c r="M75" s="57"/>
      <c r="N75" s="57"/>
      <c r="O75" s="57"/>
      <c r="P75" s="57"/>
      <c r="Q75" s="57"/>
      <c r="R75" s="57"/>
      <c r="S75" s="57"/>
      <c r="T75" s="57"/>
      <c r="U75" s="57"/>
      <c r="V75" s="57"/>
      <c r="W75" s="57"/>
      <c r="X75" s="57"/>
      <c r="Y75" s="57"/>
      <c r="Z75" s="57">
        <f t="shared" ref="Z75:Z108" si="10">SUM(C75:Y75)</f>
        <v>0</v>
      </c>
      <c r="AA75" s="58">
        <f>SUMIF('调整分录-上期'!$D:$D,$A75,'调整分录-上期'!F:F)</f>
        <v>0</v>
      </c>
      <c r="AB75" s="58">
        <f>SUMIF('调整分录-上期'!$D:$D,$A75,'调整分录-上期'!G:G)</f>
        <v>0</v>
      </c>
      <c r="AC75" s="59">
        <f t="shared" si="9"/>
        <v>0</v>
      </c>
    </row>
    <row r="76" spans="1:29" ht="15" customHeight="1">
      <c r="A76" s="123" t="s">
        <v>652</v>
      </c>
      <c r="B76" s="54" t="s">
        <v>508</v>
      </c>
      <c r="C76" s="57"/>
      <c r="D76" s="57"/>
      <c r="E76" s="57"/>
      <c r="F76" s="57"/>
      <c r="G76" s="57"/>
      <c r="H76" s="57"/>
      <c r="I76" s="57"/>
      <c r="J76" s="57"/>
      <c r="K76" s="57"/>
      <c r="L76" s="57"/>
      <c r="M76" s="57"/>
      <c r="N76" s="57"/>
      <c r="O76" s="57"/>
      <c r="P76" s="57"/>
      <c r="Q76" s="57"/>
      <c r="R76" s="57"/>
      <c r="S76" s="57"/>
      <c r="T76" s="57"/>
      <c r="U76" s="57"/>
      <c r="V76" s="57"/>
      <c r="W76" s="57"/>
      <c r="X76" s="57"/>
      <c r="Y76" s="57"/>
      <c r="Z76" s="57">
        <f t="shared" si="10"/>
        <v>0</v>
      </c>
      <c r="AA76" s="58">
        <f>SUMIF('调整分录-上期'!$D:$D,$A76,'调整分录-上期'!F:F)</f>
        <v>0</v>
      </c>
      <c r="AB76" s="58">
        <f>SUMIF('调整分录-上期'!$D:$D,$A76,'调整分录-上期'!G:G)</f>
        <v>0</v>
      </c>
      <c r="AC76" s="59">
        <f t="shared" si="9"/>
        <v>0</v>
      </c>
    </row>
    <row r="77" spans="1:29" ht="15" customHeight="1">
      <c r="A77" s="123" t="s">
        <v>653</v>
      </c>
      <c r="B77" s="54" t="s">
        <v>509</v>
      </c>
      <c r="C77" s="57">
        <f>[4]资产负债表!$H$9</f>
        <v>598986</v>
      </c>
      <c r="D77" s="57"/>
      <c r="E77" s="57"/>
      <c r="F77" s="57"/>
      <c r="G77" s="57"/>
      <c r="H77" s="57"/>
      <c r="I77" s="57"/>
      <c r="J77" s="57"/>
      <c r="K77" s="57"/>
      <c r="L77" s="57"/>
      <c r="M77" s="57"/>
      <c r="N77" s="57"/>
      <c r="O77" s="57"/>
      <c r="P77" s="57"/>
      <c r="Q77" s="57"/>
      <c r="R77" s="57"/>
      <c r="S77" s="57"/>
      <c r="T77" s="57"/>
      <c r="U77" s="57"/>
      <c r="V77" s="57"/>
      <c r="W77" s="57"/>
      <c r="X77" s="57"/>
      <c r="Y77" s="57"/>
      <c r="Z77" s="57">
        <f t="shared" si="10"/>
        <v>598986</v>
      </c>
      <c r="AA77" s="58">
        <f>SUMIF('调整分录-上期'!$D:$D,$A77,'调整分录-上期'!F:F)</f>
        <v>0</v>
      </c>
      <c r="AB77" s="58">
        <f>SUMIF('调整分录-上期'!$D:$D,$A77,'调整分录-上期'!G:G)</f>
        <v>0</v>
      </c>
      <c r="AC77" s="59">
        <f t="shared" si="9"/>
        <v>598986</v>
      </c>
    </row>
    <row r="78" spans="1:29" ht="15" customHeight="1">
      <c r="A78" s="123" t="s">
        <v>154</v>
      </c>
      <c r="B78" s="54" t="s">
        <v>4</v>
      </c>
      <c r="C78" s="57">
        <f>[4]资产负债表!$H$10</f>
        <v>310115</v>
      </c>
      <c r="D78" s="57"/>
      <c r="E78" s="57"/>
      <c r="F78" s="57"/>
      <c r="G78" s="57"/>
      <c r="H78" s="57"/>
      <c r="I78" s="57"/>
      <c r="J78" s="57"/>
      <c r="K78" s="57"/>
      <c r="L78" s="57"/>
      <c r="M78" s="57"/>
      <c r="N78" s="57"/>
      <c r="O78" s="57"/>
      <c r="P78" s="57"/>
      <c r="Q78" s="57"/>
      <c r="R78" s="57"/>
      <c r="S78" s="57"/>
      <c r="T78" s="57"/>
      <c r="U78" s="57"/>
      <c r="V78" s="57"/>
      <c r="W78" s="57"/>
      <c r="X78" s="57"/>
      <c r="Y78" s="57"/>
      <c r="Z78" s="57">
        <f>SUM(C78:Y78)</f>
        <v>310115</v>
      </c>
      <c r="AA78" s="58">
        <f>SUMIF('调整分录-上期'!$D:$D,$A78,'调整分录-上期'!F:F)</f>
        <v>0</v>
      </c>
      <c r="AB78" s="58">
        <f>SUMIF('调整分录-上期'!$D:$D,$A78,'调整分录-上期'!G:G)</f>
        <v>0</v>
      </c>
      <c r="AC78" s="59">
        <f t="shared" si="9"/>
        <v>310115</v>
      </c>
    </row>
    <row r="79" spans="1:29" ht="15" customHeight="1">
      <c r="A79" s="123" t="s">
        <v>683</v>
      </c>
      <c r="B79" s="54" t="s">
        <v>664</v>
      </c>
      <c r="C79" s="57"/>
      <c r="D79" s="57"/>
      <c r="E79" s="57"/>
      <c r="F79" s="57"/>
      <c r="G79" s="57"/>
      <c r="H79" s="57"/>
      <c r="I79" s="57"/>
      <c r="J79" s="57"/>
      <c r="K79" s="57"/>
      <c r="L79" s="57"/>
      <c r="M79" s="57"/>
      <c r="N79" s="57"/>
      <c r="O79" s="57"/>
      <c r="P79" s="57"/>
      <c r="Q79" s="57"/>
      <c r="R79" s="57"/>
      <c r="S79" s="57"/>
      <c r="T79" s="57"/>
      <c r="U79" s="57"/>
      <c r="V79" s="57"/>
      <c r="W79" s="57"/>
      <c r="X79" s="57"/>
      <c r="Y79" s="57"/>
      <c r="Z79" s="57">
        <f t="shared" ref="Z79" si="11">SUM(C79:Y79)</f>
        <v>0</v>
      </c>
      <c r="AA79" s="58">
        <f>SUMIF('调整分录-上期'!$D:$D,$A79,'调整分录-上期'!F:F)</f>
        <v>0</v>
      </c>
      <c r="AB79" s="58">
        <f>SUMIF('调整分录-上期'!$D:$D,$A79,'调整分录-上期'!G:G)</f>
        <v>0</v>
      </c>
      <c r="AC79" s="59">
        <f t="shared" si="9"/>
        <v>0</v>
      </c>
    </row>
    <row r="80" spans="1:29" ht="15" customHeight="1">
      <c r="A80" s="123" t="s">
        <v>471</v>
      </c>
      <c r="B80" s="54" t="s">
        <v>456</v>
      </c>
      <c r="C80" s="57"/>
      <c r="D80" s="57"/>
      <c r="E80" s="57"/>
      <c r="F80" s="57"/>
      <c r="G80" s="57"/>
      <c r="H80" s="57"/>
      <c r="I80" s="57"/>
      <c r="J80" s="57"/>
      <c r="K80" s="57"/>
      <c r="L80" s="57"/>
      <c r="M80" s="57"/>
      <c r="N80" s="57"/>
      <c r="O80" s="57"/>
      <c r="P80" s="57"/>
      <c r="Q80" s="57"/>
      <c r="R80" s="57"/>
      <c r="S80" s="57"/>
      <c r="T80" s="57"/>
      <c r="U80" s="57"/>
      <c r="V80" s="57"/>
      <c r="W80" s="57"/>
      <c r="X80" s="57"/>
      <c r="Y80" s="57"/>
      <c r="Z80" s="57">
        <f>SUM(C80:Y80)</f>
        <v>0</v>
      </c>
      <c r="AA80" s="58">
        <f>SUMIF('调整分录-上期'!$D:$D,$A80,'调整分录-上期'!F:F)</f>
        <v>0</v>
      </c>
      <c r="AB80" s="58">
        <f>SUMIF('调整分录-上期'!$D:$D,$A80,'调整分录-上期'!G:G)</f>
        <v>0</v>
      </c>
      <c r="AC80" s="59">
        <f t="shared" si="9"/>
        <v>0</v>
      </c>
    </row>
    <row r="81" spans="1:29" ht="15" customHeight="1">
      <c r="A81" s="123" t="s">
        <v>468</v>
      </c>
      <c r="B81" s="54" t="s">
        <v>453</v>
      </c>
      <c r="C81" s="57"/>
      <c r="D81" s="57"/>
      <c r="E81" s="57"/>
      <c r="F81" s="57"/>
      <c r="G81" s="57"/>
      <c r="H81" s="57"/>
      <c r="I81" s="57"/>
      <c r="J81" s="57"/>
      <c r="K81" s="57"/>
      <c r="L81" s="57"/>
      <c r="M81" s="57"/>
      <c r="N81" s="57"/>
      <c r="O81" s="57"/>
      <c r="P81" s="57"/>
      <c r="Q81" s="57"/>
      <c r="R81" s="57"/>
      <c r="S81" s="57"/>
      <c r="T81" s="57"/>
      <c r="U81" s="57"/>
      <c r="V81" s="57"/>
      <c r="W81" s="57"/>
      <c r="X81" s="57"/>
      <c r="Y81" s="57"/>
      <c r="Z81" s="57">
        <f>SUM(C81:Y81)</f>
        <v>0</v>
      </c>
      <c r="AA81" s="58">
        <f>SUMIF('调整分录-上期'!$D:$D,$A81,'调整分录-上期'!F:F)</f>
        <v>0</v>
      </c>
      <c r="AB81" s="58">
        <f>SUMIF('调整分录-上期'!$D:$D,$A81,'调整分录-上期'!G:G)</f>
        <v>0</v>
      </c>
      <c r="AC81" s="59">
        <f>Z81+AB81-AA81</f>
        <v>0</v>
      </c>
    </row>
    <row r="82" spans="1:29" ht="15" customHeight="1">
      <c r="A82" s="123" t="s">
        <v>475</v>
      </c>
      <c r="B82" s="54" t="s">
        <v>458</v>
      </c>
      <c r="C82" s="57"/>
      <c r="D82" s="57"/>
      <c r="E82" s="57"/>
      <c r="F82" s="57"/>
      <c r="G82" s="57"/>
      <c r="H82" s="57"/>
      <c r="I82" s="57"/>
      <c r="J82" s="57"/>
      <c r="K82" s="57"/>
      <c r="L82" s="57"/>
      <c r="M82" s="57"/>
      <c r="N82" s="57"/>
      <c r="O82" s="57"/>
      <c r="P82" s="57"/>
      <c r="Q82" s="57"/>
      <c r="R82" s="57"/>
      <c r="S82" s="57"/>
      <c r="T82" s="57"/>
      <c r="U82" s="57"/>
      <c r="V82" s="57"/>
      <c r="W82" s="57"/>
      <c r="X82" s="57"/>
      <c r="Y82" s="57"/>
      <c r="Z82" s="57">
        <f t="shared" si="10"/>
        <v>0</v>
      </c>
      <c r="AA82" s="58">
        <f>SUMIF('调整分录-上期'!$D:$D,$A82,'调整分录-上期'!F:F)</f>
        <v>0</v>
      </c>
      <c r="AB82" s="58">
        <f>SUMIF('调整分录-上期'!$D:$D,$A82,'调整分录-上期'!G:G)</f>
        <v>0</v>
      </c>
      <c r="AC82" s="59">
        <f t="shared" si="9"/>
        <v>0</v>
      </c>
    </row>
    <row r="83" spans="1:29" ht="15" customHeight="1">
      <c r="A83" s="123" t="s">
        <v>476</v>
      </c>
      <c r="B83" s="54" t="s">
        <v>459</v>
      </c>
      <c r="C83" s="57"/>
      <c r="D83" s="57"/>
      <c r="E83" s="57"/>
      <c r="F83" s="57"/>
      <c r="G83" s="57"/>
      <c r="H83" s="57"/>
      <c r="I83" s="57"/>
      <c r="J83" s="57"/>
      <c r="K83" s="57"/>
      <c r="L83" s="57"/>
      <c r="M83" s="57"/>
      <c r="N83" s="57"/>
      <c r="O83" s="57"/>
      <c r="P83" s="57"/>
      <c r="Q83" s="57"/>
      <c r="R83" s="57"/>
      <c r="S83" s="57"/>
      <c r="T83" s="57"/>
      <c r="U83" s="57"/>
      <c r="V83" s="57"/>
      <c r="W83" s="57"/>
      <c r="X83" s="57"/>
      <c r="Y83" s="57"/>
      <c r="Z83" s="57">
        <f>SUM(C83:Y83)</f>
        <v>0</v>
      </c>
      <c r="AA83" s="58">
        <f>SUMIF('调整分录-上期'!$D:$D,$A83,'调整分录-上期'!F:F)</f>
        <v>0</v>
      </c>
      <c r="AB83" s="58">
        <f>SUMIF('调整分录-上期'!$D:$D,$A83,'调整分录-上期'!G:G)</f>
        <v>0</v>
      </c>
      <c r="AC83" s="59">
        <f t="shared" si="9"/>
        <v>0</v>
      </c>
    </row>
    <row r="84" spans="1:29" ht="15" customHeight="1">
      <c r="A84" s="123" t="s">
        <v>155</v>
      </c>
      <c r="B84" s="54" t="s">
        <v>6</v>
      </c>
      <c r="C84" s="57">
        <f>[4]资产负债表!$H$11</f>
        <v>3000000</v>
      </c>
      <c r="D84" s="57"/>
      <c r="E84" s="57"/>
      <c r="F84" s="57"/>
      <c r="G84" s="57"/>
      <c r="H84" s="57"/>
      <c r="I84" s="57"/>
      <c r="J84" s="57"/>
      <c r="K84" s="57"/>
      <c r="L84" s="57"/>
      <c r="M84" s="57"/>
      <c r="N84" s="57"/>
      <c r="O84" s="57"/>
      <c r="P84" s="57"/>
      <c r="Q84" s="57"/>
      <c r="R84" s="57"/>
      <c r="S84" s="57"/>
      <c r="T84" s="57"/>
      <c r="U84" s="57"/>
      <c r="V84" s="57"/>
      <c r="W84" s="57"/>
      <c r="X84" s="57"/>
      <c r="Y84" s="57"/>
      <c r="Z84" s="57">
        <f t="shared" si="10"/>
        <v>3000000</v>
      </c>
      <c r="AA84" s="58">
        <f>SUMIF('调整分录-上期'!$D:$D,$A84,'调整分录-上期'!F:F)</f>
        <v>0</v>
      </c>
      <c r="AB84" s="58">
        <f>SUMIF('调整分录-上期'!$D:$D,$A84,'调整分录-上期'!G:G)</f>
        <v>0</v>
      </c>
      <c r="AC84" s="59">
        <f t="shared" si="9"/>
        <v>3000000</v>
      </c>
    </row>
    <row r="85" spans="1:29" ht="15" customHeight="1">
      <c r="A85" s="123" t="s">
        <v>156</v>
      </c>
      <c r="B85" s="54" t="s">
        <v>8</v>
      </c>
      <c r="C85" s="57">
        <f>[4]资产负债表!$H$12</f>
        <v>2323451</v>
      </c>
      <c r="D85" s="57"/>
      <c r="E85" s="57"/>
      <c r="F85" s="57"/>
      <c r="G85" s="57"/>
      <c r="H85" s="57"/>
      <c r="I85" s="57"/>
      <c r="J85" s="57"/>
      <c r="K85" s="57"/>
      <c r="L85" s="57"/>
      <c r="M85" s="57"/>
      <c r="N85" s="57"/>
      <c r="O85" s="57"/>
      <c r="P85" s="57"/>
      <c r="Q85" s="57"/>
      <c r="R85" s="57"/>
      <c r="S85" s="57"/>
      <c r="T85" s="57"/>
      <c r="U85" s="57"/>
      <c r="V85" s="57"/>
      <c r="W85" s="57"/>
      <c r="X85" s="57"/>
      <c r="Y85" s="57"/>
      <c r="Z85" s="57">
        <f t="shared" si="10"/>
        <v>2323451</v>
      </c>
      <c r="AA85" s="58">
        <f>SUMIF('调整分录-上期'!$D:$D,$A85,'调整分录-上期'!F:F)</f>
        <v>0</v>
      </c>
      <c r="AB85" s="58">
        <f>SUMIF('调整分录-上期'!$D:$D,$A85,'调整分录-上期'!G:G)</f>
        <v>0</v>
      </c>
      <c r="AC85" s="59">
        <f t="shared" si="9"/>
        <v>2323451</v>
      </c>
    </row>
    <row r="86" spans="1:29" ht="15" customHeight="1">
      <c r="A86" s="123" t="s">
        <v>157</v>
      </c>
      <c r="B86" s="54" t="s">
        <v>10</v>
      </c>
      <c r="C86" s="57">
        <f>[4]资产负债表!$H$15</f>
        <v>8283725</v>
      </c>
      <c r="D86" s="57"/>
      <c r="E86" s="57"/>
      <c r="F86" s="57"/>
      <c r="G86" s="57"/>
      <c r="H86" s="57"/>
      <c r="I86" s="57"/>
      <c r="J86" s="57"/>
      <c r="K86" s="57"/>
      <c r="L86" s="57"/>
      <c r="M86" s="57"/>
      <c r="N86" s="57"/>
      <c r="O86" s="57"/>
      <c r="P86" s="57"/>
      <c r="Q86" s="57"/>
      <c r="R86" s="57"/>
      <c r="S86" s="57"/>
      <c r="T86" s="57"/>
      <c r="U86" s="57"/>
      <c r="V86" s="57"/>
      <c r="W86" s="57"/>
      <c r="X86" s="57"/>
      <c r="Y86" s="57"/>
      <c r="Z86" s="57">
        <f t="shared" si="10"/>
        <v>8283725</v>
      </c>
      <c r="AA86" s="58">
        <f>SUMIF('调整分录-上期'!$D:$D,$A86,'调整分录-上期'!F:F)</f>
        <v>0</v>
      </c>
      <c r="AB86" s="58">
        <f>SUMIF('调整分录-上期'!$D:$D,$A86,'调整分录-上期'!G:G)</f>
        <v>0</v>
      </c>
      <c r="AC86" s="59">
        <f t="shared" si="9"/>
        <v>8283725</v>
      </c>
    </row>
    <row r="87" spans="1:29" ht="15" customHeight="1">
      <c r="A87" s="123" t="s">
        <v>472</v>
      </c>
      <c r="B87" s="54" t="s">
        <v>665</v>
      </c>
      <c r="C87" s="57"/>
      <c r="D87" s="57"/>
      <c r="E87" s="57"/>
      <c r="F87" s="57"/>
      <c r="G87" s="57"/>
      <c r="H87" s="57"/>
      <c r="I87" s="57"/>
      <c r="J87" s="57"/>
      <c r="K87" s="57"/>
      <c r="L87" s="57"/>
      <c r="M87" s="57"/>
      <c r="N87" s="57"/>
      <c r="O87" s="57"/>
      <c r="P87" s="57"/>
      <c r="Q87" s="57"/>
      <c r="R87" s="57"/>
      <c r="S87" s="57"/>
      <c r="T87" s="57"/>
      <c r="U87" s="57"/>
      <c r="V87" s="57"/>
      <c r="W87" s="57"/>
      <c r="X87" s="57"/>
      <c r="Y87" s="57"/>
      <c r="Z87" s="57">
        <f t="shared" ref="Z87" si="12">SUM(C87:Y87)</f>
        <v>0</v>
      </c>
      <c r="AA87" s="58">
        <f>SUMIF('调整分录-上期'!$D:$D,$A87,'调整分录-上期'!F:F)</f>
        <v>0</v>
      </c>
      <c r="AB87" s="58">
        <f>SUMIF('调整分录-上期'!$D:$D,$A87,'调整分录-上期'!G:G)</f>
        <v>0</v>
      </c>
      <c r="AC87" s="59">
        <f t="shared" si="9"/>
        <v>0</v>
      </c>
    </row>
    <row r="88" spans="1:29" ht="15" customHeight="1">
      <c r="A88" s="123" t="s">
        <v>473</v>
      </c>
      <c r="B88" s="54" t="s">
        <v>457</v>
      </c>
      <c r="C88" s="57"/>
      <c r="D88" s="57"/>
      <c r="E88" s="57"/>
      <c r="F88" s="57"/>
      <c r="G88" s="57"/>
      <c r="H88" s="57"/>
      <c r="I88" s="57"/>
      <c r="J88" s="57"/>
      <c r="K88" s="57"/>
      <c r="L88" s="57"/>
      <c r="M88" s="57"/>
      <c r="N88" s="57"/>
      <c r="O88" s="57"/>
      <c r="P88" s="57"/>
      <c r="Q88" s="57"/>
      <c r="R88" s="57"/>
      <c r="S88" s="57"/>
      <c r="T88" s="57"/>
      <c r="U88" s="57"/>
      <c r="V88" s="57"/>
      <c r="W88" s="57"/>
      <c r="X88" s="57"/>
      <c r="Y88" s="57"/>
      <c r="Z88" s="57">
        <f t="shared" si="10"/>
        <v>0</v>
      </c>
      <c r="AA88" s="58">
        <f>SUMIF('调整分录-上期'!$D:$D,$A88,'调整分录-上期'!F:F)</f>
        <v>0</v>
      </c>
      <c r="AB88" s="58">
        <f>SUMIF('调整分录-上期'!$D:$D,$A88,'调整分录-上期'!G:G)</f>
        <v>0</v>
      </c>
      <c r="AC88" s="59">
        <f t="shared" si="9"/>
        <v>0</v>
      </c>
    </row>
    <row r="89" spans="1:29" ht="15" customHeight="1">
      <c r="A89" s="123" t="s">
        <v>477</v>
      </c>
      <c r="B89" s="54" t="s">
        <v>460</v>
      </c>
      <c r="C89" s="57"/>
      <c r="D89" s="57"/>
      <c r="E89" s="57"/>
      <c r="F89" s="57"/>
      <c r="G89" s="57"/>
      <c r="H89" s="57"/>
      <c r="I89" s="57"/>
      <c r="J89" s="57"/>
      <c r="K89" s="57"/>
      <c r="L89" s="57"/>
      <c r="M89" s="57"/>
      <c r="N89" s="57"/>
      <c r="O89" s="57"/>
      <c r="P89" s="57"/>
      <c r="Q89" s="57"/>
      <c r="R89" s="57"/>
      <c r="S89" s="57"/>
      <c r="T89" s="57"/>
      <c r="U89" s="57"/>
      <c r="V89" s="57"/>
      <c r="W89" s="57"/>
      <c r="X89" s="57"/>
      <c r="Y89" s="57"/>
      <c r="Z89" s="57">
        <f t="shared" si="10"/>
        <v>0</v>
      </c>
      <c r="AA89" s="58">
        <f>SUMIF('调整分录-上期'!$D:$D,$A89,'调整分录-上期'!F:F)</f>
        <v>0</v>
      </c>
      <c r="AB89" s="58">
        <f>SUMIF('调整分录-上期'!$D:$D,$A89,'调整分录-上期'!G:G)</f>
        <v>0</v>
      </c>
      <c r="AC89" s="59">
        <f t="shared" si="9"/>
        <v>0</v>
      </c>
    </row>
    <row r="90" spans="1:29" ht="15" customHeight="1">
      <c r="A90" s="123" t="s">
        <v>158</v>
      </c>
      <c r="B90" s="54" t="s">
        <v>15</v>
      </c>
      <c r="C90" s="57"/>
      <c r="D90" s="57"/>
      <c r="E90" s="57"/>
      <c r="F90" s="57"/>
      <c r="G90" s="57"/>
      <c r="H90" s="57"/>
      <c r="I90" s="57"/>
      <c r="J90" s="57"/>
      <c r="K90" s="57"/>
      <c r="L90" s="57"/>
      <c r="M90" s="57"/>
      <c r="N90" s="57"/>
      <c r="O90" s="57"/>
      <c r="P90" s="57"/>
      <c r="Q90" s="57"/>
      <c r="R90" s="57"/>
      <c r="S90" s="57"/>
      <c r="T90" s="57"/>
      <c r="U90" s="57"/>
      <c r="V90" s="57"/>
      <c r="W90" s="57"/>
      <c r="X90" s="57"/>
      <c r="Y90" s="57"/>
      <c r="Z90" s="57">
        <f t="shared" si="10"/>
        <v>0</v>
      </c>
      <c r="AA90" s="58">
        <f>SUMIF('调整分录-上期'!$D:$D,$A90,'调整分录-上期'!F:F)</f>
        <v>0</v>
      </c>
      <c r="AB90" s="58">
        <f>SUMIF('调整分录-上期'!$D:$D,$A90,'调整分录-上期'!G:G)</f>
        <v>0</v>
      </c>
      <c r="AC90" s="59">
        <f t="shared" si="9"/>
        <v>0</v>
      </c>
    </row>
    <row r="91" spans="1:29" ht="15" customHeight="1">
      <c r="A91" s="123" t="s">
        <v>159</v>
      </c>
      <c r="B91" s="54" t="s">
        <v>17</v>
      </c>
      <c r="C91" s="57"/>
      <c r="D91" s="57"/>
      <c r="E91" s="57"/>
      <c r="F91" s="57"/>
      <c r="G91" s="57"/>
      <c r="H91" s="57"/>
      <c r="I91" s="57"/>
      <c r="J91" s="57"/>
      <c r="K91" s="57"/>
      <c r="L91" s="57"/>
      <c r="M91" s="57"/>
      <c r="N91" s="57"/>
      <c r="O91" s="57"/>
      <c r="P91" s="57"/>
      <c r="Q91" s="57"/>
      <c r="R91" s="57"/>
      <c r="S91" s="57"/>
      <c r="T91" s="57"/>
      <c r="U91" s="57"/>
      <c r="V91" s="57"/>
      <c r="W91" s="57"/>
      <c r="X91" s="57"/>
      <c r="Y91" s="57"/>
      <c r="Z91" s="57">
        <f t="shared" si="10"/>
        <v>0</v>
      </c>
      <c r="AA91" s="58">
        <f>SUMIF('调整分录-上期'!$D:$D,$A91,'调整分录-上期'!F:F)</f>
        <v>0</v>
      </c>
      <c r="AB91" s="58">
        <f>SUMIF('调整分录-上期'!$D:$D,$A91,'调整分录-上期'!G:G)</f>
        <v>0</v>
      </c>
      <c r="AC91" s="59">
        <f t="shared" si="9"/>
        <v>0</v>
      </c>
    </row>
    <row r="92" spans="1:29" ht="15" customHeight="1">
      <c r="B92" s="60" t="s">
        <v>20</v>
      </c>
      <c r="C92" s="64">
        <f>SUM(C71:C91)</f>
        <v>14516277</v>
      </c>
      <c r="D92" s="64"/>
      <c r="E92" s="64"/>
      <c r="F92" s="64"/>
      <c r="G92" s="64"/>
      <c r="H92" s="64"/>
      <c r="I92" s="64"/>
      <c r="J92" s="64"/>
      <c r="K92" s="64"/>
      <c r="L92" s="64"/>
      <c r="M92" s="64"/>
      <c r="N92" s="64"/>
      <c r="O92" s="64"/>
      <c r="P92" s="64"/>
      <c r="Q92" s="64"/>
      <c r="R92" s="64"/>
      <c r="S92" s="64"/>
      <c r="T92" s="64"/>
      <c r="U92" s="64"/>
      <c r="V92" s="64"/>
      <c r="W92" s="64"/>
      <c r="X92" s="64"/>
      <c r="Y92" s="64"/>
      <c r="Z92" s="61">
        <f t="shared" si="10"/>
        <v>14516277</v>
      </c>
      <c r="AA92" s="64">
        <f>SUM(AA71:AA91)</f>
        <v>0</v>
      </c>
      <c r="AB92" s="64">
        <f>SUM(AB71:AB91)</f>
        <v>0</v>
      </c>
      <c r="AC92" s="65">
        <f>SUM(AC71:AC91)</f>
        <v>14516277</v>
      </c>
    </row>
    <row r="93" spans="1:29" ht="15" customHeight="1">
      <c r="B93" s="2"/>
      <c r="C93" s="57"/>
      <c r="D93" s="57"/>
      <c r="E93" s="57"/>
      <c r="F93" s="57"/>
      <c r="G93" s="57"/>
      <c r="H93" s="57"/>
      <c r="I93" s="57"/>
      <c r="J93" s="57"/>
      <c r="K93" s="57"/>
      <c r="L93" s="57"/>
      <c r="M93" s="57"/>
      <c r="N93" s="57"/>
      <c r="O93" s="57"/>
      <c r="P93" s="57"/>
      <c r="Q93" s="57"/>
      <c r="R93" s="57"/>
      <c r="S93" s="57"/>
      <c r="T93" s="57"/>
      <c r="U93" s="57"/>
      <c r="V93" s="57"/>
      <c r="W93" s="57"/>
      <c r="X93" s="57"/>
      <c r="Y93" s="57"/>
      <c r="Z93" s="57"/>
      <c r="AA93" s="58"/>
      <c r="AB93" s="58"/>
      <c r="AC93" s="59"/>
    </row>
    <row r="94" spans="1:29" ht="15" customHeight="1">
      <c r="B94" s="54" t="s">
        <v>22</v>
      </c>
      <c r="C94" s="57"/>
      <c r="D94" s="57"/>
      <c r="E94" s="57"/>
      <c r="F94" s="57"/>
      <c r="G94" s="57"/>
      <c r="H94" s="57"/>
      <c r="I94" s="57"/>
      <c r="J94" s="57"/>
      <c r="K94" s="57"/>
      <c r="L94" s="57"/>
      <c r="M94" s="57"/>
      <c r="N94" s="57"/>
      <c r="O94" s="57"/>
      <c r="P94" s="57"/>
      <c r="Q94" s="57"/>
      <c r="R94" s="57"/>
      <c r="S94" s="57"/>
      <c r="T94" s="57"/>
      <c r="U94" s="57"/>
      <c r="V94" s="57"/>
      <c r="W94" s="57"/>
      <c r="X94" s="57"/>
      <c r="Y94" s="57"/>
      <c r="Z94" s="57"/>
      <c r="AA94" s="58"/>
      <c r="AB94" s="58"/>
      <c r="AC94" s="59"/>
    </row>
    <row r="95" spans="1:29" ht="15" customHeight="1">
      <c r="A95" s="118" t="s">
        <v>740</v>
      </c>
      <c r="B95" s="54" t="s">
        <v>739</v>
      </c>
      <c r="C95" s="57"/>
      <c r="D95" s="57"/>
      <c r="E95" s="57"/>
      <c r="F95" s="57"/>
      <c r="G95" s="57"/>
      <c r="H95" s="57"/>
      <c r="I95" s="57"/>
      <c r="J95" s="57"/>
      <c r="K95" s="57"/>
      <c r="L95" s="57"/>
      <c r="M95" s="57"/>
      <c r="N95" s="57"/>
      <c r="O95" s="57"/>
      <c r="P95" s="57"/>
      <c r="Q95" s="57"/>
      <c r="R95" s="57"/>
      <c r="S95" s="57"/>
      <c r="T95" s="57"/>
      <c r="U95" s="57"/>
      <c r="V95" s="57"/>
      <c r="W95" s="57"/>
      <c r="X95" s="57"/>
      <c r="Y95" s="57"/>
      <c r="Z95" s="57">
        <f>SUM(C95:Y95)</f>
        <v>0</v>
      </c>
      <c r="AA95" s="58">
        <f>SUMIF('调整分录-上期'!$D:$D,$A95,'调整分录-上期'!F:F)</f>
        <v>0</v>
      </c>
      <c r="AB95" s="58">
        <f>SUMIF('调整分录-上期'!$D:$D,$A95,'调整分录-上期'!G:G)</f>
        <v>0</v>
      </c>
      <c r="AC95" s="59">
        <f>Z95+AB95-AA95</f>
        <v>0</v>
      </c>
    </row>
    <row r="96" spans="1:29" ht="15" customHeight="1">
      <c r="A96" s="118" t="s">
        <v>160</v>
      </c>
      <c r="B96" s="54" t="s">
        <v>23</v>
      </c>
      <c r="C96" s="57"/>
      <c r="D96" s="57"/>
      <c r="E96" s="57"/>
      <c r="F96" s="57"/>
      <c r="G96" s="57"/>
      <c r="H96" s="57"/>
      <c r="I96" s="57"/>
      <c r="J96" s="57"/>
      <c r="K96" s="57"/>
      <c r="L96" s="57"/>
      <c r="M96" s="57"/>
      <c r="N96" s="57"/>
      <c r="O96" s="57"/>
      <c r="P96" s="57"/>
      <c r="Q96" s="57"/>
      <c r="R96" s="57"/>
      <c r="S96" s="57"/>
      <c r="T96" s="57"/>
      <c r="U96" s="57"/>
      <c r="V96" s="57"/>
      <c r="W96" s="57"/>
      <c r="X96" s="57"/>
      <c r="Y96" s="57"/>
      <c r="Z96" s="57">
        <f>SUM(C96:Y96)</f>
        <v>0</v>
      </c>
      <c r="AA96" s="58">
        <f>SUMIF('调整分录-上期'!$D:$D,$A96,'调整分录-上期'!F:F)</f>
        <v>0</v>
      </c>
      <c r="AB96" s="58">
        <f>SUMIF('调整分录-上期'!$D:$D,$A96,'调整分录-上期'!G:G)</f>
        <v>0</v>
      </c>
      <c r="AC96" s="59">
        <f>Z96+AB96-AA96</f>
        <v>0</v>
      </c>
    </row>
    <row r="97" spans="1:29" ht="15" customHeight="1">
      <c r="A97" s="118" t="s">
        <v>161</v>
      </c>
      <c r="B97" s="54" t="s">
        <v>24</v>
      </c>
      <c r="C97" s="57"/>
      <c r="D97" s="57"/>
      <c r="E97" s="57"/>
      <c r="F97" s="57"/>
      <c r="G97" s="57"/>
      <c r="H97" s="57"/>
      <c r="I97" s="57"/>
      <c r="J97" s="57"/>
      <c r="K97" s="57"/>
      <c r="L97" s="57"/>
      <c r="M97" s="57"/>
      <c r="N97" s="57"/>
      <c r="O97" s="57"/>
      <c r="P97" s="57"/>
      <c r="Q97" s="57"/>
      <c r="R97" s="57"/>
      <c r="S97" s="57"/>
      <c r="T97" s="57"/>
      <c r="U97" s="57"/>
      <c r="V97" s="57"/>
      <c r="W97" s="57"/>
      <c r="X97" s="57"/>
      <c r="Y97" s="57"/>
      <c r="Z97" s="57">
        <f t="shared" si="10"/>
        <v>0</v>
      </c>
      <c r="AA97" s="58">
        <f>SUMIF('调整分录-上期'!$D:$D,$A97,'调整分录-上期'!F:F)</f>
        <v>0</v>
      </c>
      <c r="AB97" s="58">
        <f>SUMIF('调整分录-上期'!$D:$D,$A97,'调整分录-上期'!G:G)</f>
        <v>0</v>
      </c>
      <c r="AC97" s="59">
        <f t="shared" si="9"/>
        <v>0</v>
      </c>
    </row>
    <row r="98" spans="1:29" ht="15" customHeight="1">
      <c r="B98" s="54" t="s">
        <v>25</v>
      </c>
      <c r="C98" s="57"/>
      <c r="D98" s="57"/>
      <c r="E98" s="57"/>
      <c r="F98" s="57"/>
      <c r="G98" s="57"/>
      <c r="H98" s="57"/>
      <c r="I98" s="57"/>
      <c r="J98" s="57"/>
      <c r="K98" s="57"/>
      <c r="L98" s="57"/>
      <c r="M98" s="57"/>
      <c r="N98" s="57"/>
      <c r="O98" s="57"/>
      <c r="P98" s="57"/>
      <c r="Q98" s="57"/>
      <c r="R98" s="57"/>
      <c r="S98" s="57"/>
      <c r="T98" s="57"/>
      <c r="U98" s="57"/>
      <c r="V98" s="57"/>
      <c r="W98" s="57"/>
      <c r="X98" s="57"/>
      <c r="Y98" s="57"/>
      <c r="Z98" s="57">
        <f t="shared" si="10"/>
        <v>0</v>
      </c>
      <c r="AA98" s="58">
        <f>SUMIF('调整分录-上期'!$D:$D,$A98,'调整分录-上期'!F:F)</f>
        <v>0</v>
      </c>
      <c r="AB98" s="58">
        <f>SUMIF('调整分录-上期'!$D:$D,$A98,'调整分录-上期'!G:G)</f>
        <v>0</v>
      </c>
      <c r="AC98" s="59">
        <f t="shared" si="9"/>
        <v>0</v>
      </c>
    </row>
    <row r="99" spans="1:29" ht="15" customHeight="1">
      <c r="B99" s="54" t="s">
        <v>27</v>
      </c>
      <c r="C99" s="57"/>
      <c r="D99" s="57"/>
      <c r="E99" s="57"/>
      <c r="F99" s="57"/>
      <c r="G99" s="57"/>
      <c r="H99" s="57"/>
      <c r="I99" s="57"/>
      <c r="J99" s="57"/>
      <c r="K99" s="57"/>
      <c r="L99" s="57"/>
      <c r="M99" s="57"/>
      <c r="N99" s="57"/>
      <c r="O99" s="57"/>
      <c r="P99" s="57"/>
      <c r="Q99" s="57"/>
      <c r="R99" s="57"/>
      <c r="S99" s="57"/>
      <c r="T99" s="57"/>
      <c r="U99" s="57"/>
      <c r="V99" s="57"/>
      <c r="W99" s="57"/>
      <c r="X99" s="57"/>
      <c r="Y99" s="57"/>
      <c r="Z99" s="57">
        <f t="shared" si="10"/>
        <v>0</v>
      </c>
      <c r="AA99" s="58">
        <f>SUMIF('调整分录-上期'!$D:$D,$A99,'调整分录-上期'!F:F)</f>
        <v>0</v>
      </c>
      <c r="AB99" s="58">
        <f>SUMIF('调整分录-上期'!$D:$D,$A99,'调整分录-上期'!G:G)</f>
        <v>0</v>
      </c>
      <c r="AC99" s="59">
        <f t="shared" si="9"/>
        <v>0</v>
      </c>
    </row>
    <row r="100" spans="1:29" ht="15" customHeight="1">
      <c r="A100" s="118" t="s">
        <v>684</v>
      </c>
      <c r="B100" s="54" t="s">
        <v>666</v>
      </c>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f t="shared" ref="Z100" si="13">SUM(C100:Y100)</f>
        <v>0</v>
      </c>
      <c r="AA100" s="58"/>
      <c r="AB100" s="58"/>
      <c r="AC100" s="59">
        <f t="shared" si="9"/>
        <v>0</v>
      </c>
    </row>
    <row r="101" spans="1:29" ht="15" customHeight="1">
      <c r="A101" s="118" t="s">
        <v>162</v>
      </c>
      <c r="B101" s="54" t="s">
        <v>29</v>
      </c>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f t="shared" si="10"/>
        <v>0</v>
      </c>
      <c r="AA101" s="58">
        <f>SUMIF('调整分录-上期'!$D:$D,$A101,'调整分录-上期'!F:F)</f>
        <v>0</v>
      </c>
      <c r="AB101" s="58">
        <f>SUMIF('调整分录-上期'!$D:$D,$A101,'调整分录-上期'!G:G)</f>
        <v>0</v>
      </c>
      <c r="AC101" s="59">
        <f t="shared" si="9"/>
        <v>0</v>
      </c>
    </row>
    <row r="102" spans="1:29" ht="15" customHeight="1">
      <c r="A102" s="118" t="s">
        <v>163</v>
      </c>
      <c r="B102" s="54" t="s">
        <v>32</v>
      </c>
      <c r="C102" s="57">
        <f>[4]资产负债表!$H$24</f>
        <v>0</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f t="shared" si="10"/>
        <v>0</v>
      </c>
      <c r="AA102" s="58">
        <f>SUMIF('调整分录-上期'!$D:$D,$A102,'调整分录-上期'!F:F)</f>
        <v>0</v>
      </c>
      <c r="AB102" s="58">
        <f>SUMIF('调整分录-上期'!$D:$D,$A102,'调整分录-上期'!G:G)</f>
        <v>0</v>
      </c>
      <c r="AC102" s="59">
        <f t="shared" si="9"/>
        <v>0</v>
      </c>
    </row>
    <row r="103" spans="1:29" ht="15" customHeight="1">
      <c r="A103" s="118" t="s">
        <v>164</v>
      </c>
      <c r="B103" s="54" t="s">
        <v>33</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f t="shared" si="10"/>
        <v>0</v>
      </c>
      <c r="AA103" s="58">
        <f>SUMIF('调整分录-上期'!$D:$D,$A103,'调整分录-上期'!F:F)</f>
        <v>0</v>
      </c>
      <c r="AB103" s="58">
        <f>SUMIF('调整分录-上期'!$D:$D,$A103,'调整分录-上期'!G:G)</f>
        <v>0</v>
      </c>
      <c r="AC103" s="59">
        <f t="shared" si="9"/>
        <v>0</v>
      </c>
    </row>
    <row r="104" spans="1:29" ht="15" customHeight="1">
      <c r="A104" s="118" t="s">
        <v>165</v>
      </c>
      <c r="B104" s="54" t="s">
        <v>34</v>
      </c>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f t="shared" si="10"/>
        <v>0</v>
      </c>
      <c r="AA104" s="58">
        <f>SUMIF('调整分录-上期'!$D:$D,$A104,'调整分录-上期'!F:F)</f>
        <v>0</v>
      </c>
      <c r="AB104" s="58">
        <f>SUMIF('调整分录-上期'!$D:$D,$A104,'调整分录-上期'!G:G)</f>
        <v>0</v>
      </c>
      <c r="AC104" s="59">
        <f t="shared" si="9"/>
        <v>0</v>
      </c>
    </row>
    <row r="105" spans="1:29" ht="15" customHeight="1">
      <c r="A105" s="118" t="s">
        <v>166</v>
      </c>
      <c r="B105" s="54" t="s">
        <v>667</v>
      </c>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f t="shared" si="10"/>
        <v>0</v>
      </c>
      <c r="AA105" s="58">
        <f>SUMIF('调整分录-上期'!$D:$D,$A105,'调整分录-上期'!F:F)</f>
        <v>0</v>
      </c>
      <c r="AB105" s="58">
        <f>SUMIF('调整分录-上期'!$D:$D,$A105,'调整分录-上期'!G:G)</f>
        <v>0</v>
      </c>
      <c r="AC105" s="59">
        <f t="shared" si="9"/>
        <v>0</v>
      </c>
    </row>
    <row r="106" spans="1:29" ht="15" customHeight="1">
      <c r="B106" s="60" t="s">
        <v>37</v>
      </c>
      <c r="C106" s="64">
        <f>SUM(C95:C105)-SUM(C98:C99)</f>
        <v>0</v>
      </c>
      <c r="D106" s="64"/>
      <c r="E106" s="64"/>
      <c r="F106" s="64"/>
      <c r="G106" s="64"/>
      <c r="H106" s="64"/>
      <c r="I106" s="64"/>
      <c r="J106" s="64"/>
      <c r="K106" s="64"/>
      <c r="L106" s="64"/>
      <c r="M106" s="64"/>
      <c r="N106" s="64"/>
      <c r="O106" s="64"/>
      <c r="P106" s="64"/>
      <c r="Q106" s="64"/>
      <c r="R106" s="64"/>
      <c r="S106" s="64"/>
      <c r="T106" s="64"/>
      <c r="U106" s="64"/>
      <c r="V106" s="64"/>
      <c r="W106" s="64"/>
      <c r="X106" s="64"/>
      <c r="Y106" s="64"/>
      <c r="Z106" s="61">
        <f t="shared" si="10"/>
        <v>0</v>
      </c>
      <c r="AA106" s="64">
        <f>SUM(AA95:AA105)-SUM(AA98:AA99)</f>
        <v>0</v>
      </c>
      <c r="AB106" s="64">
        <f>SUM(AB95:AB105)-SUM(AB98:AB99)</f>
        <v>0</v>
      </c>
      <c r="AC106" s="65">
        <f>SUM(AC95:AC105)-SUM(AC98:AC99)</f>
        <v>0</v>
      </c>
    </row>
    <row r="107" spans="1:29" ht="15" customHeight="1">
      <c r="B107" s="60" t="s">
        <v>39</v>
      </c>
      <c r="C107" s="66">
        <f>C92+C106</f>
        <v>14516277</v>
      </c>
      <c r="D107" s="66"/>
      <c r="E107" s="66"/>
      <c r="F107" s="66"/>
      <c r="G107" s="66"/>
      <c r="H107" s="66"/>
      <c r="I107" s="66"/>
      <c r="J107" s="66"/>
      <c r="K107" s="66"/>
      <c r="L107" s="66"/>
      <c r="M107" s="66"/>
      <c r="N107" s="66"/>
      <c r="O107" s="66"/>
      <c r="P107" s="66"/>
      <c r="Q107" s="66"/>
      <c r="R107" s="66"/>
      <c r="S107" s="66"/>
      <c r="T107" s="66"/>
      <c r="U107" s="66"/>
      <c r="V107" s="66"/>
      <c r="W107" s="66"/>
      <c r="X107" s="66"/>
      <c r="Y107" s="66"/>
      <c r="Z107" s="61">
        <f t="shared" si="10"/>
        <v>14516277</v>
      </c>
      <c r="AA107" s="66">
        <f>AA92+AA106</f>
        <v>0</v>
      </c>
      <c r="AB107" s="66">
        <f>AB92+AB106</f>
        <v>0</v>
      </c>
      <c r="AC107" s="67">
        <f>AC92+AC106</f>
        <v>14516277</v>
      </c>
    </row>
    <row r="108" spans="1:29" ht="15" customHeight="1">
      <c r="B108" s="54"/>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f t="shared" si="10"/>
        <v>0</v>
      </c>
      <c r="AA108" s="58">
        <f>SUMIF('调整分录-上期'!$D:$D,$A108,'调整分录-上期'!F:F)</f>
        <v>0</v>
      </c>
      <c r="AB108" s="58">
        <f>SUMIF('调整分录-上期'!$D:$D,$A108,'调整分录-上期'!G:G)</f>
        <v>0</v>
      </c>
      <c r="AC108" s="59">
        <f t="shared" si="9"/>
        <v>0</v>
      </c>
    </row>
    <row r="109" spans="1:29" ht="15" customHeight="1">
      <c r="B109" s="54" t="s">
        <v>125</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f t="shared" ref="Z109:Z139" si="14">SUM(C109:Y109)</f>
        <v>0</v>
      </c>
      <c r="AA109" s="58">
        <f>SUMIF('调整分录-上期'!$D:$D,$A109,'调整分录-上期'!F:F)</f>
        <v>0</v>
      </c>
      <c r="AB109" s="58">
        <f>SUMIF('调整分录-上期'!$D:$D,$A109,'调整分录-上期'!G:G)</f>
        <v>0</v>
      </c>
      <c r="AC109" s="59">
        <f t="shared" si="9"/>
        <v>0</v>
      </c>
    </row>
    <row r="110" spans="1:29" ht="15" customHeight="1">
      <c r="A110" s="118" t="s">
        <v>704</v>
      </c>
      <c r="B110" s="54" t="s">
        <v>49</v>
      </c>
      <c r="C110" s="57">
        <f>[4]资产负债表!$H$31</f>
        <v>10000000</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f t="shared" si="14"/>
        <v>10000000</v>
      </c>
      <c r="AA110" s="58">
        <f>SUMIF('调整分录-上期'!$D:$D,$A110,'调整分录-上期'!F:F)</f>
        <v>0</v>
      </c>
      <c r="AB110" s="58">
        <f>SUMIF('调整分录-上期'!$D:$D,$A110,'调整分录-上期'!G:G)</f>
        <v>0</v>
      </c>
      <c r="AC110" s="59">
        <f t="shared" si="9"/>
        <v>10000000</v>
      </c>
    </row>
    <row r="111" spans="1:29" ht="15" customHeight="1">
      <c r="A111" s="118" t="s">
        <v>167</v>
      </c>
      <c r="B111" s="54" t="s">
        <v>51</v>
      </c>
      <c r="C111" s="57">
        <f>[4]资产负债表!$H$32</f>
        <v>0</v>
      </c>
      <c r="D111" s="57"/>
      <c r="E111" s="57"/>
      <c r="F111" s="57"/>
      <c r="G111" s="57"/>
      <c r="H111" s="57"/>
      <c r="I111" s="57"/>
      <c r="J111" s="57"/>
      <c r="K111" s="57"/>
      <c r="L111" s="57"/>
      <c r="M111" s="57"/>
      <c r="N111" s="57"/>
      <c r="O111" s="57"/>
      <c r="P111" s="57"/>
      <c r="Q111" s="57"/>
      <c r="R111" s="57"/>
      <c r="S111" s="57"/>
      <c r="T111" s="57"/>
      <c r="U111" s="57"/>
      <c r="V111" s="57"/>
      <c r="W111" s="57"/>
      <c r="X111" s="57"/>
      <c r="Y111" s="57"/>
      <c r="Z111" s="57">
        <f t="shared" si="14"/>
        <v>0</v>
      </c>
      <c r="AA111" s="58">
        <f>SUMIF('调整分录-上期'!$D:$D,$A111,'调整分录-上期'!F:F)</f>
        <v>0</v>
      </c>
      <c r="AB111" s="58">
        <f>SUMIF('调整分录-上期'!$D:$D,$A111,'调整分录-上期'!G:G)</f>
        <v>0</v>
      </c>
      <c r="AC111" s="59">
        <f t="shared" si="9"/>
        <v>0</v>
      </c>
    </row>
    <row r="112" spans="1:29" ht="15" customHeight="1">
      <c r="B112" s="54" t="s">
        <v>25</v>
      </c>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f t="shared" si="14"/>
        <v>0</v>
      </c>
      <c r="AA112" s="58">
        <f>SUMIF('调整分录-上期'!$D:$D,$A112,'调整分录-上期'!F:F)</f>
        <v>0</v>
      </c>
      <c r="AB112" s="58">
        <f>SUMIF('调整分录-上期'!$D:$D,$A112,'调整分录-上期'!G:G)</f>
        <v>0</v>
      </c>
      <c r="AC112" s="59">
        <f t="shared" si="9"/>
        <v>0</v>
      </c>
    </row>
    <row r="113" spans="1:30" ht="15" customHeight="1">
      <c r="B113" s="54" t="s">
        <v>27</v>
      </c>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f t="shared" si="14"/>
        <v>0</v>
      </c>
      <c r="AA113" s="58">
        <f>SUMIF('调整分录-上期'!$D:$D,$A113,'调整分录-上期'!F:F)</f>
        <v>0</v>
      </c>
      <c r="AB113" s="58">
        <f>SUMIF('调整分录-上期'!$D:$D,$A113,'调整分录-上期'!G:G)</f>
        <v>0</v>
      </c>
      <c r="AC113" s="59">
        <f t="shared" si="9"/>
        <v>0</v>
      </c>
    </row>
    <row r="114" spans="1:30" ht="15" customHeight="1">
      <c r="A114" s="118" t="s">
        <v>168</v>
      </c>
      <c r="B114" s="54" t="s">
        <v>55</v>
      </c>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f t="shared" si="14"/>
        <v>0</v>
      </c>
      <c r="AA114" s="58">
        <f>SUMIF('调整分录-上期'!$D:$D,$A114,'调整分录-上期'!F:F)</f>
        <v>0</v>
      </c>
      <c r="AB114" s="58">
        <f>SUMIF('调整分录-上期'!$D:$D,$A114,'调整分录-上期'!G:G)</f>
        <v>0</v>
      </c>
      <c r="AC114" s="59">
        <f t="shared" si="9"/>
        <v>0</v>
      </c>
    </row>
    <row r="115" spans="1:30" ht="15" customHeight="1">
      <c r="A115" s="118" t="s">
        <v>702</v>
      </c>
      <c r="B115" s="54" t="s">
        <v>57</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f t="shared" si="14"/>
        <v>0</v>
      </c>
      <c r="AA115" s="58">
        <f>SUMIF('调整分录-上期'!$D:$D,$A115,'调整分录-上期'!F:F)</f>
        <v>0</v>
      </c>
      <c r="AB115" s="58">
        <f>SUMIF('调整分录-上期'!$D:$D,$A115,'调整分录-上期'!G:G)</f>
        <v>0</v>
      </c>
      <c r="AC115" s="59">
        <f>Z115+AA115-AB115</f>
        <v>0</v>
      </c>
    </row>
    <row r="116" spans="1:30" ht="15" customHeight="1">
      <c r="A116" s="118" t="s">
        <v>169</v>
      </c>
      <c r="B116" s="54" t="s">
        <v>59</v>
      </c>
      <c r="C116" s="57">
        <f>[4]资产负债表!$H$33</f>
        <v>0</v>
      </c>
      <c r="D116" s="57"/>
      <c r="E116" s="57"/>
      <c r="F116" s="57"/>
      <c r="G116" s="57"/>
      <c r="H116" s="57"/>
      <c r="I116" s="57"/>
      <c r="J116" s="57"/>
      <c r="K116" s="57"/>
      <c r="L116" s="57"/>
      <c r="M116" s="57"/>
      <c r="N116" s="57"/>
      <c r="O116" s="57"/>
      <c r="P116" s="57"/>
      <c r="Q116" s="57"/>
      <c r="R116" s="57"/>
      <c r="S116" s="57"/>
      <c r="T116" s="57"/>
      <c r="U116" s="57"/>
      <c r="V116" s="57"/>
      <c r="W116" s="57"/>
      <c r="X116" s="57"/>
      <c r="Y116" s="57"/>
      <c r="Z116" s="57">
        <f t="shared" si="14"/>
        <v>0</v>
      </c>
      <c r="AA116" s="58">
        <f>SUMIF('调整分录-上期'!$D:$D,$A116,'调整分录-上期'!F:F)</f>
        <v>0</v>
      </c>
      <c r="AB116" s="58">
        <f>SUMIF('调整分录-上期'!$D:$D,$A116,'调整分录-上期'!G:G)</f>
        <v>0</v>
      </c>
      <c r="AC116" s="59">
        <f t="shared" si="9"/>
        <v>0</v>
      </c>
    </row>
    <row r="117" spans="1:30" ht="15" customHeight="1">
      <c r="A117" s="118" t="s">
        <v>170</v>
      </c>
      <c r="B117" s="54" t="s">
        <v>61</v>
      </c>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f t="shared" si="14"/>
        <v>0</v>
      </c>
      <c r="AA117" s="58">
        <f>SUMIF('调整分录-上期'!$D:$D,$A117,'调整分录-上期'!F:F)</f>
        <v>0</v>
      </c>
      <c r="AB117" s="58">
        <f>SUMIF('调整分录-上期'!$D:$D,$A117,'调整分录-上期'!G:G)</f>
        <v>0</v>
      </c>
      <c r="AC117" s="59">
        <f t="shared" si="9"/>
        <v>0</v>
      </c>
    </row>
    <row r="118" spans="1:30" ht="15" customHeight="1">
      <c r="A118" s="118" t="s">
        <v>171</v>
      </c>
      <c r="B118" s="54" t="s">
        <v>63</v>
      </c>
      <c r="C118" s="57">
        <f>[4]资产负债表!$H$34</f>
        <v>2989870</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f t="shared" si="14"/>
        <v>2989870</v>
      </c>
      <c r="AA118" s="58">
        <f>SUMIF('调整分录-上期'!$D:$D,$A118,'调整分录-上期'!F:F)</f>
        <v>0</v>
      </c>
      <c r="AB118" s="58">
        <f>SUMIF('调整分录-上期'!$D:$D,$A118,'调整分录-上期'!G:G)</f>
        <v>0</v>
      </c>
      <c r="AC118" s="59">
        <f t="shared" si="9"/>
        <v>2989870</v>
      </c>
    </row>
    <row r="119" spans="1:30" ht="15" customHeight="1">
      <c r="A119" s="118" t="s">
        <v>172</v>
      </c>
      <c r="B119" s="54" t="s">
        <v>65</v>
      </c>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f t="shared" si="14"/>
        <v>0</v>
      </c>
      <c r="AA119" s="58">
        <f>SUMIF('调整分录-上期'!$D:$D,$A119,'调整分录-上期'!F:F)</f>
        <v>0</v>
      </c>
      <c r="AB119" s="58">
        <f>SUMIF('调整分录-上期'!$D:$D,$A119,'调整分录-上期'!G:G)</f>
        <v>0</v>
      </c>
      <c r="AC119" s="59">
        <f t="shared" si="9"/>
        <v>0</v>
      </c>
    </row>
    <row r="120" spans="1:30" ht="15" customHeight="1">
      <c r="A120" s="118" t="s">
        <v>173</v>
      </c>
      <c r="B120" s="54" t="s">
        <v>67</v>
      </c>
      <c r="C120" s="57">
        <f>[4]资产负债表!$H$35</f>
        <v>3339741.5</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f t="shared" si="14"/>
        <v>3339741.5</v>
      </c>
      <c r="AA120" s="58">
        <f>AA187</f>
        <v>0</v>
      </c>
      <c r="AB120" s="58">
        <f>AB187</f>
        <v>0</v>
      </c>
      <c r="AC120" s="59">
        <f t="shared" si="9"/>
        <v>3339741.5</v>
      </c>
    </row>
    <row r="121" spans="1:30" ht="15" customHeight="1">
      <c r="B121" s="60" t="s">
        <v>69</v>
      </c>
      <c r="C121" s="64">
        <f>SUM(C110:C120)-SUM(C112:C113)-2*C115</f>
        <v>16329611.5</v>
      </c>
      <c r="D121" s="64"/>
      <c r="E121" s="64"/>
      <c r="F121" s="64"/>
      <c r="G121" s="64"/>
      <c r="H121" s="64"/>
      <c r="I121" s="64"/>
      <c r="J121" s="64"/>
      <c r="K121" s="64"/>
      <c r="L121" s="64"/>
      <c r="M121" s="64"/>
      <c r="N121" s="64"/>
      <c r="O121" s="64"/>
      <c r="P121" s="64"/>
      <c r="Q121" s="64"/>
      <c r="R121" s="64"/>
      <c r="S121" s="64"/>
      <c r="T121" s="64"/>
      <c r="U121" s="64"/>
      <c r="V121" s="64"/>
      <c r="W121" s="64"/>
      <c r="X121" s="64"/>
      <c r="Y121" s="64"/>
      <c r="Z121" s="61">
        <f t="shared" si="14"/>
        <v>16329611.5</v>
      </c>
      <c r="AA121" s="64">
        <f>SUM(AA110:AA120)</f>
        <v>0</v>
      </c>
      <c r="AB121" s="64">
        <f>SUM(AB110:AB120)</f>
        <v>0</v>
      </c>
      <c r="AC121" s="65">
        <f>SUM(AC110:AC120)-SUM(AC112:AC113)-AC115</f>
        <v>16329611.5</v>
      </c>
    </row>
    <row r="122" spans="1:30" ht="15" customHeight="1">
      <c r="A122" s="118" t="s">
        <v>174</v>
      </c>
      <c r="B122" s="54" t="s">
        <v>71</v>
      </c>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f t="shared" si="14"/>
        <v>0</v>
      </c>
      <c r="AA122" s="58">
        <f>SUMIF('调整分录-上期'!$D:$D,$A122,'调整分录-上期'!F:F)</f>
        <v>0</v>
      </c>
      <c r="AB122" s="58">
        <f>SUMIF('调整分录-上期'!$D:$D,$A122,'调整分录-上期'!G:G)</f>
        <v>0</v>
      </c>
      <c r="AC122" s="59">
        <f>Z122+AB122-AA122</f>
        <v>0</v>
      </c>
      <c r="AD122" s="119">
        <f>AC122-AC167</f>
        <v>0</v>
      </c>
    </row>
    <row r="123" spans="1:30" ht="15" customHeight="1">
      <c r="B123" s="60" t="s">
        <v>73</v>
      </c>
      <c r="C123" s="64">
        <f>C121+C122</f>
        <v>16329611.5</v>
      </c>
      <c r="D123" s="64"/>
      <c r="E123" s="64"/>
      <c r="F123" s="64"/>
      <c r="G123" s="64"/>
      <c r="H123" s="64"/>
      <c r="I123" s="64"/>
      <c r="J123" s="64"/>
      <c r="K123" s="64"/>
      <c r="L123" s="64"/>
      <c r="M123" s="64"/>
      <c r="N123" s="64"/>
      <c r="O123" s="64"/>
      <c r="P123" s="64"/>
      <c r="Q123" s="64"/>
      <c r="R123" s="64"/>
      <c r="S123" s="64"/>
      <c r="T123" s="64"/>
      <c r="U123" s="64"/>
      <c r="V123" s="64"/>
      <c r="W123" s="64"/>
      <c r="X123" s="64"/>
      <c r="Y123" s="64"/>
      <c r="Z123" s="61">
        <f t="shared" si="14"/>
        <v>16329611.5</v>
      </c>
      <c r="AA123" s="64">
        <f t="shared" ref="AA123" si="15">AA121+AA122</f>
        <v>0</v>
      </c>
      <c r="AB123" s="64">
        <f>AB121+AB122</f>
        <v>0</v>
      </c>
      <c r="AC123" s="65">
        <f>AC121+AC122</f>
        <v>16329611.5</v>
      </c>
    </row>
    <row r="124" spans="1:30" ht="15" customHeight="1">
      <c r="B124" s="68" t="s">
        <v>75</v>
      </c>
      <c r="C124" s="64">
        <f>C107+C123</f>
        <v>30845888.5</v>
      </c>
      <c r="D124" s="64"/>
      <c r="E124" s="64"/>
      <c r="F124" s="64"/>
      <c r="G124" s="64"/>
      <c r="H124" s="64"/>
      <c r="I124" s="64"/>
      <c r="J124" s="64"/>
      <c r="K124" s="64"/>
      <c r="L124" s="64"/>
      <c r="M124" s="64"/>
      <c r="N124" s="64"/>
      <c r="O124" s="64"/>
      <c r="P124" s="64"/>
      <c r="Q124" s="64"/>
      <c r="R124" s="64"/>
      <c r="S124" s="64"/>
      <c r="T124" s="64"/>
      <c r="U124" s="64"/>
      <c r="V124" s="64"/>
      <c r="W124" s="64"/>
      <c r="X124" s="64"/>
      <c r="Y124" s="64"/>
      <c r="Z124" s="61">
        <f t="shared" si="14"/>
        <v>30845888.5</v>
      </c>
      <c r="AA124" s="64">
        <f t="shared" ref="AA124:AB124" si="16">AA107+AA123</f>
        <v>0</v>
      </c>
      <c r="AB124" s="64">
        <f t="shared" si="16"/>
        <v>0</v>
      </c>
      <c r="AC124" s="65">
        <f>AC107+AC123</f>
        <v>30845888.5</v>
      </c>
    </row>
    <row r="125" spans="1:30" ht="15" customHeight="1">
      <c r="B125" s="69"/>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f t="shared" si="14"/>
        <v>0</v>
      </c>
      <c r="AA125" s="58">
        <f>SUMIF('调整分录-上期'!$D:$D,$A125,'调整分录-上期'!F:F)</f>
        <v>0</v>
      </c>
      <c r="AB125" s="58">
        <f>SUMIF('调整分录-上期'!$D:$D,$A125,'调整分录-上期'!G:G)</f>
        <v>0</v>
      </c>
      <c r="AC125" s="59"/>
    </row>
    <row r="126" spans="1:30" ht="15" customHeight="1">
      <c r="B126" s="60" t="s">
        <v>76</v>
      </c>
      <c r="C126" s="64">
        <f>SUM(C127:C130)</f>
        <v>30000000</v>
      </c>
      <c r="D126" s="64"/>
      <c r="E126" s="64"/>
      <c r="F126" s="64"/>
      <c r="G126" s="64"/>
      <c r="H126" s="64"/>
      <c r="I126" s="64"/>
      <c r="J126" s="64"/>
      <c r="K126" s="64"/>
      <c r="L126" s="64"/>
      <c r="M126" s="64"/>
      <c r="N126" s="64"/>
      <c r="O126" s="64"/>
      <c r="P126" s="64"/>
      <c r="Q126" s="64"/>
      <c r="R126" s="64"/>
      <c r="S126" s="64"/>
      <c r="T126" s="64"/>
      <c r="U126" s="64"/>
      <c r="V126" s="64"/>
      <c r="W126" s="64"/>
      <c r="X126" s="64"/>
      <c r="Y126" s="64"/>
      <c r="Z126" s="61">
        <f t="shared" si="14"/>
        <v>30000000</v>
      </c>
      <c r="AA126" s="64"/>
      <c r="AB126" s="64"/>
      <c r="AC126" s="65">
        <f>SUM(AC127:AC130)</f>
        <v>30000000</v>
      </c>
      <c r="AD126" s="119"/>
    </row>
    <row r="127" spans="1:30" ht="15" customHeight="1">
      <c r="A127" s="118" t="s">
        <v>698</v>
      </c>
      <c r="B127" s="54" t="s">
        <v>478</v>
      </c>
      <c r="C127" s="57">
        <f>[4]利润表!$D$5</f>
        <v>30000000</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f t="shared" si="14"/>
        <v>30000000</v>
      </c>
      <c r="AA127" s="58">
        <f>SUMIF('调整分录-上期'!$D:$D,$A127,'调整分录-上期'!F:F)</f>
        <v>0</v>
      </c>
      <c r="AB127" s="58">
        <f>SUMIF('调整分录-上期'!$D:$D,$A127,'调整分录-上期'!G:G)</f>
        <v>0</v>
      </c>
      <c r="AC127" s="59">
        <f>Z127+AB127-AA127</f>
        <v>30000000</v>
      </c>
    </row>
    <row r="128" spans="1:30" ht="15" customHeight="1">
      <c r="A128" s="118" t="s">
        <v>175</v>
      </c>
      <c r="B128" s="54" t="s">
        <v>80</v>
      </c>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f t="shared" si="14"/>
        <v>0</v>
      </c>
      <c r="AA128" s="58">
        <f>SUMIF('调整分录-上期'!$D:$D,$A128,'调整分录-上期'!F:F)</f>
        <v>0</v>
      </c>
      <c r="AB128" s="58">
        <f>SUMIF('调整分录-上期'!$D:$D,$A128,'调整分录-上期'!G:G)</f>
        <v>0</v>
      </c>
      <c r="AC128" s="59">
        <f t="shared" ref="AC128:AC130" si="17">Z128+AB128-AA128</f>
        <v>0</v>
      </c>
      <c r="AD128" s="124"/>
    </row>
    <row r="129" spans="1:30" ht="15" customHeight="1">
      <c r="A129" s="118" t="s">
        <v>176</v>
      </c>
      <c r="B129" s="54" t="s">
        <v>82</v>
      </c>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f t="shared" si="14"/>
        <v>0</v>
      </c>
      <c r="AA129" s="58">
        <f>SUMIF('调整分录-上期'!$D:$D,$A129,'调整分录-上期'!F:F)</f>
        <v>0</v>
      </c>
      <c r="AB129" s="58">
        <f>SUMIF('调整分录-上期'!$D:$D,$A129,'调整分录-上期'!G:G)</f>
        <v>0</v>
      </c>
      <c r="AC129" s="59">
        <f t="shared" si="17"/>
        <v>0</v>
      </c>
    </row>
    <row r="130" spans="1:30" ht="15" customHeight="1">
      <c r="A130" s="118" t="s">
        <v>177</v>
      </c>
      <c r="B130" s="54" t="s">
        <v>84</v>
      </c>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f t="shared" si="14"/>
        <v>0</v>
      </c>
      <c r="AA130" s="58">
        <f>SUMIF('调整分录-上期'!$D:$D,$A130,'调整分录-上期'!F:F)</f>
        <v>0</v>
      </c>
      <c r="AB130" s="58">
        <f>SUMIF('调整分录-上期'!$D:$D,$A130,'调整分录-上期'!G:G)</f>
        <v>0</v>
      </c>
      <c r="AC130" s="59">
        <f t="shared" si="17"/>
        <v>0</v>
      </c>
      <c r="AD130" s="119"/>
    </row>
    <row r="131" spans="1:30" ht="15" customHeight="1">
      <c r="B131" s="60" t="s">
        <v>86</v>
      </c>
      <c r="C131" s="64">
        <f>SUM(C132:C146)-SUM(C145:C146)</f>
        <v>26578065</v>
      </c>
      <c r="D131" s="64"/>
      <c r="E131" s="64"/>
      <c r="F131" s="64"/>
      <c r="G131" s="64"/>
      <c r="H131" s="64"/>
      <c r="I131" s="64"/>
      <c r="J131" s="64"/>
      <c r="K131" s="64"/>
      <c r="L131" s="64"/>
      <c r="M131" s="64"/>
      <c r="N131" s="64"/>
      <c r="O131" s="64"/>
      <c r="P131" s="64"/>
      <c r="Q131" s="64"/>
      <c r="R131" s="64"/>
      <c r="S131" s="64"/>
      <c r="T131" s="64"/>
      <c r="U131" s="64"/>
      <c r="V131" s="64"/>
      <c r="W131" s="64"/>
      <c r="X131" s="64"/>
      <c r="Y131" s="64"/>
      <c r="Z131" s="61">
        <f>SUM(C131:Y131)</f>
        <v>26578065</v>
      </c>
      <c r="AA131" s="64"/>
      <c r="AB131" s="64"/>
      <c r="AC131" s="65">
        <f>SUM(AC132:AC146)-SUM(AC145:AC146)</f>
        <v>26578065</v>
      </c>
    </row>
    <row r="132" spans="1:30" ht="15" customHeight="1">
      <c r="A132" s="118" t="s">
        <v>699</v>
      </c>
      <c r="B132" s="54" t="s">
        <v>479</v>
      </c>
      <c r="C132" s="70">
        <f>[4]利润表!$D$6</f>
        <v>20000000</v>
      </c>
      <c r="D132" s="70"/>
      <c r="E132" s="70"/>
      <c r="F132" s="70"/>
      <c r="G132" s="70"/>
      <c r="H132" s="70"/>
      <c r="I132" s="70"/>
      <c r="J132" s="70"/>
      <c r="K132" s="70"/>
      <c r="L132" s="70"/>
      <c r="M132" s="70"/>
      <c r="N132" s="70"/>
      <c r="O132" s="70"/>
      <c r="P132" s="70"/>
      <c r="Q132" s="70"/>
      <c r="R132" s="70"/>
      <c r="S132" s="70"/>
      <c r="T132" s="70"/>
      <c r="U132" s="70"/>
      <c r="V132" s="70"/>
      <c r="W132" s="70"/>
      <c r="X132" s="70"/>
      <c r="Y132" s="70"/>
      <c r="Z132" s="57">
        <f t="shared" si="14"/>
        <v>20000000</v>
      </c>
      <c r="AA132" s="58">
        <f>SUMIF('调整分录-上期'!$D:$D,$A132,'调整分录-上期'!F:F)</f>
        <v>0</v>
      </c>
      <c r="AB132" s="58">
        <f>SUMIF('调整分录-上期'!$D:$D,$A132,'调整分录-上期'!G:G)</f>
        <v>0</v>
      </c>
      <c r="AC132" s="71">
        <f t="shared" ref="AC132:AC146" si="18">Z132+AA132-AB132</f>
        <v>20000000</v>
      </c>
    </row>
    <row r="133" spans="1:30" ht="15" customHeight="1">
      <c r="A133" s="118" t="s">
        <v>178</v>
      </c>
      <c r="B133" s="54" t="s">
        <v>90</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f t="shared" si="14"/>
        <v>0</v>
      </c>
      <c r="AA133" s="58">
        <f>SUMIF('调整分录-上期'!$D:$D,$A133,'调整分录-上期'!F:F)</f>
        <v>0</v>
      </c>
      <c r="AB133" s="58">
        <f>SUMIF('调整分录-上期'!$D:$D,$A133,'调整分录-上期'!G:G)</f>
        <v>0</v>
      </c>
      <c r="AC133" s="71">
        <f t="shared" si="18"/>
        <v>0</v>
      </c>
    </row>
    <row r="134" spans="1:30" ht="15" customHeight="1">
      <c r="A134" s="118" t="s">
        <v>179</v>
      </c>
      <c r="B134" s="54" t="s">
        <v>92</v>
      </c>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f t="shared" si="14"/>
        <v>0</v>
      </c>
      <c r="AA134" s="58">
        <f>SUMIF('调整分录-上期'!$D:$D,$A134,'调整分录-上期'!F:F)</f>
        <v>0</v>
      </c>
      <c r="AB134" s="58">
        <f>SUMIF('调整分录-上期'!$D:$D,$A134,'调整分录-上期'!G:G)</f>
        <v>0</v>
      </c>
      <c r="AC134" s="71">
        <f t="shared" si="18"/>
        <v>0</v>
      </c>
    </row>
    <row r="135" spans="1:30" ht="15" customHeight="1">
      <c r="A135" s="118" t="s">
        <v>180</v>
      </c>
      <c r="B135" s="54" t="s">
        <v>94</v>
      </c>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f t="shared" si="14"/>
        <v>0</v>
      </c>
      <c r="AA135" s="58">
        <f>SUMIF('调整分录-上期'!$D:$D,$A135,'调整分录-上期'!F:F)</f>
        <v>0</v>
      </c>
      <c r="AB135" s="58">
        <f>SUMIF('调整分录-上期'!$D:$D,$A135,'调整分录-上期'!G:G)</f>
        <v>0</v>
      </c>
      <c r="AC135" s="71">
        <f t="shared" si="18"/>
        <v>0</v>
      </c>
    </row>
    <row r="136" spans="1:30" ht="15" customHeight="1">
      <c r="A136" s="118" t="s">
        <v>181</v>
      </c>
      <c r="B136" s="54" t="s">
        <v>96</v>
      </c>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f t="shared" si="14"/>
        <v>0</v>
      </c>
      <c r="AA136" s="58">
        <f>SUMIF('调整分录-上期'!$D:$D,$A136,'调整分录-上期'!F:F)</f>
        <v>0</v>
      </c>
      <c r="AB136" s="58">
        <f>SUMIF('调整分录-上期'!$D:$D,$A136,'调整分录-上期'!G:G)</f>
        <v>0</v>
      </c>
      <c r="AC136" s="71">
        <f t="shared" si="18"/>
        <v>0</v>
      </c>
    </row>
    <row r="137" spans="1:30" ht="15" customHeight="1">
      <c r="A137" s="118" t="s">
        <v>182</v>
      </c>
      <c r="B137" s="54" t="s">
        <v>98</v>
      </c>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f t="shared" si="14"/>
        <v>0</v>
      </c>
      <c r="AA137" s="58">
        <f>SUMIF('调整分录-上期'!$D:$D,$A137,'调整分录-上期'!F:F)</f>
        <v>0</v>
      </c>
      <c r="AB137" s="58">
        <f>SUMIF('调整分录-上期'!$D:$D,$A137,'调整分录-上期'!G:G)</f>
        <v>0</v>
      </c>
      <c r="AC137" s="71">
        <f t="shared" si="18"/>
        <v>0</v>
      </c>
    </row>
    <row r="138" spans="1:30" ht="15" customHeight="1">
      <c r="A138" s="118" t="s">
        <v>183</v>
      </c>
      <c r="B138" s="54" t="s">
        <v>100</v>
      </c>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f t="shared" si="14"/>
        <v>0</v>
      </c>
      <c r="AA138" s="58">
        <f>SUMIF('调整分录-上期'!$D:$D,$A138,'调整分录-上期'!F:F)</f>
        <v>0</v>
      </c>
      <c r="AB138" s="58">
        <f>SUMIF('调整分录-上期'!$D:$D,$A138,'调整分录-上期'!G:G)</f>
        <v>0</v>
      </c>
      <c r="AC138" s="71">
        <f t="shared" si="18"/>
        <v>0</v>
      </c>
    </row>
    <row r="139" spans="1:30" ht="15" customHeight="1">
      <c r="A139" s="118" t="s">
        <v>184</v>
      </c>
      <c r="B139" s="54" t="s">
        <v>102</v>
      </c>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f t="shared" si="14"/>
        <v>0</v>
      </c>
      <c r="AA139" s="58">
        <f>SUMIF('调整分录-上期'!$D:$D,$A139,'调整分录-上期'!F:F)</f>
        <v>0</v>
      </c>
      <c r="AB139" s="58">
        <f>SUMIF('调整分录-上期'!$D:$D,$A139,'调整分录-上期'!G:G)</f>
        <v>0</v>
      </c>
      <c r="AC139" s="71">
        <f t="shared" si="18"/>
        <v>0</v>
      </c>
    </row>
    <row r="140" spans="1:30" ht="15" customHeight="1">
      <c r="A140" s="118" t="s">
        <v>185</v>
      </c>
      <c r="B140" s="54" t="s">
        <v>104</v>
      </c>
      <c r="C140" s="57">
        <f>[4]利润表!$D$7</f>
        <v>54633</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f t="shared" ref="Z140:Z173" si="19">SUM(C140:Y140)</f>
        <v>54633</v>
      </c>
      <c r="AA140" s="58">
        <f>SUMIF('调整分录-上期'!$D:$D,$A140,'调整分录-上期'!F:F)</f>
        <v>0</v>
      </c>
      <c r="AB140" s="58">
        <f>SUMIF('调整分录-上期'!$D:$D,$A140,'调整分录-上期'!G:G)</f>
        <v>0</v>
      </c>
      <c r="AC140" s="71">
        <f t="shared" si="18"/>
        <v>54633</v>
      </c>
    </row>
    <row r="141" spans="1:30" ht="15" customHeight="1">
      <c r="A141" s="118" t="s">
        <v>186</v>
      </c>
      <c r="B141" s="54" t="s">
        <v>105</v>
      </c>
      <c r="C141" s="57">
        <f>[4]利润表!$D$8</f>
        <v>500000</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f t="shared" si="19"/>
        <v>500000</v>
      </c>
      <c r="AA141" s="58">
        <f>SUMIF('调整分录-上期'!$D:$D,$A141,'调整分录-上期'!F:F)</f>
        <v>0</v>
      </c>
      <c r="AB141" s="58">
        <f>SUMIF('调整分录-上期'!$D:$D,$A141,'调整分录-上期'!G:G)</f>
        <v>0</v>
      </c>
      <c r="AC141" s="71">
        <f t="shared" si="18"/>
        <v>500000</v>
      </c>
    </row>
    <row r="142" spans="1:30" ht="15" customHeight="1">
      <c r="A142" s="118" t="s">
        <v>187</v>
      </c>
      <c r="B142" s="54" t="s">
        <v>107</v>
      </c>
      <c r="C142" s="57">
        <f>[4]利润表!$D$9</f>
        <v>6000000</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f t="shared" si="19"/>
        <v>6000000</v>
      </c>
      <c r="AA142" s="58">
        <f>SUMIF('调整分录-上期'!$D:$D,$A142,'调整分录-上期'!F:F)</f>
        <v>0</v>
      </c>
      <c r="AB142" s="58">
        <f>SUMIF('调整分录-上期'!$D:$D,$A142,'调整分录-上期'!G:G)</f>
        <v>0</v>
      </c>
      <c r="AC142" s="71">
        <f t="shared" si="18"/>
        <v>6000000</v>
      </c>
    </row>
    <row r="143" spans="1:30" ht="15" customHeight="1">
      <c r="A143" s="118" t="s">
        <v>188</v>
      </c>
      <c r="B143" s="54" t="s">
        <v>108</v>
      </c>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f t="shared" si="19"/>
        <v>0</v>
      </c>
      <c r="AA143" s="58">
        <f>SUMIF('调整分录-上期'!$D:$D,$A143,'调整分录-上期'!F:F)</f>
        <v>0</v>
      </c>
      <c r="AB143" s="58">
        <f>SUMIF('调整分录-上期'!$D:$D,$A143,'调整分录-上期'!G:G)</f>
        <v>0</v>
      </c>
      <c r="AC143" s="71">
        <f t="shared" si="18"/>
        <v>0</v>
      </c>
    </row>
    <row r="144" spans="1:30" ht="15" customHeight="1">
      <c r="A144" s="118" t="s">
        <v>189</v>
      </c>
      <c r="B144" s="54" t="s">
        <v>109</v>
      </c>
      <c r="C144" s="57">
        <f>[4]利润表!$D$10</f>
        <v>23432</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f t="shared" si="19"/>
        <v>23432</v>
      </c>
      <c r="AA144" s="58">
        <f>SUMIF('调整分录-上期'!$D:$D,$A144,'调整分录-上期'!F:F)</f>
        <v>0</v>
      </c>
      <c r="AB144" s="58">
        <f>SUMIF('调整分录-上期'!$D:$D,$A144,'调整分录-上期'!G:G)</f>
        <v>0</v>
      </c>
      <c r="AC144" s="71">
        <f t="shared" si="18"/>
        <v>23432</v>
      </c>
    </row>
    <row r="145" spans="1:31" ht="15" customHeight="1">
      <c r="B145" s="54" t="s">
        <v>110</v>
      </c>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f t="shared" si="19"/>
        <v>0</v>
      </c>
      <c r="AA145" s="58">
        <f>SUMIF('调整分录-上期'!$D:$D,$A145,'调整分录-上期'!F:F)</f>
        <v>0</v>
      </c>
      <c r="AB145" s="58">
        <f>SUMIF('调整分录-上期'!$D:$D,$A145,'调整分录-上期'!G:G)</f>
        <v>0</v>
      </c>
      <c r="AC145" s="71">
        <f t="shared" si="18"/>
        <v>0</v>
      </c>
      <c r="AE145" s="119"/>
    </row>
    <row r="146" spans="1:31" ht="15" customHeight="1">
      <c r="B146" s="54" t="s">
        <v>480</v>
      </c>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f t="shared" si="19"/>
        <v>0</v>
      </c>
      <c r="AA146" s="58">
        <f>SUMIF('调整分录-上期'!$D:$D,$A146,'调整分录-上期'!F:F)</f>
        <v>0</v>
      </c>
      <c r="AB146" s="58">
        <f>SUMIF('调整分录-上期'!$D:$D,$A146,'调整分录-上期'!G:G)</f>
        <v>0</v>
      </c>
      <c r="AC146" s="71">
        <f t="shared" si="18"/>
        <v>0</v>
      </c>
    </row>
    <row r="147" spans="1:31" ht="15" customHeight="1">
      <c r="A147" s="118" t="s">
        <v>701</v>
      </c>
      <c r="B147" s="54" t="s">
        <v>111</v>
      </c>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f t="shared" si="19"/>
        <v>0</v>
      </c>
      <c r="AA147" s="58">
        <f>SUMIF('调整分录-上期'!$D:$D,$A147,'调整分录-上期'!F:F)</f>
        <v>0</v>
      </c>
      <c r="AB147" s="58">
        <f>SUMIF('调整分录-上期'!$D:$D,$A147,'调整分录-上期'!G:G)</f>
        <v>0</v>
      </c>
      <c r="AC147" s="59">
        <f>Z147+AB147-AA147</f>
        <v>0</v>
      </c>
    </row>
    <row r="148" spans="1:31" ht="15" customHeight="1">
      <c r="A148" s="118" t="s">
        <v>685</v>
      </c>
      <c r="B148" s="54" t="s">
        <v>668</v>
      </c>
      <c r="C148" s="57">
        <f>[4]利润表!$D$13</f>
        <v>0</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f t="shared" si="19"/>
        <v>0</v>
      </c>
      <c r="AA148" s="58">
        <f>SUMIF('调整分录-上期'!$D:$D,$A148,'调整分录-上期'!F:F)</f>
        <v>0</v>
      </c>
      <c r="AB148" s="58">
        <f>SUMIF('调整分录-上期'!$D:$D,$A148,'调整分录-上期'!G:G)</f>
        <v>0</v>
      </c>
      <c r="AC148" s="59">
        <f t="shared" ref="AC148:AC155" si="20">Z148+AB148-AA148</f>
        <v>0</v>
      </c>
    </row>
    <row r="149" spans="1:31" ht="15" customHeight="1">
      <c r="B149" s="72" t="s">
        <v>112</v>
      </c>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f t="shared" si="19"/>
        <v>0</v>
      </c>
      <c r="AA149" s="58"/>
      <c r="AB149" s="58"/>
      <c r="AC149" s="59">
        <f t="shared" si="20"/>
        <v>0</v>
      </c>
    </row>
    <row r="150" spans="1:31" ht="15" customHeight="1">
      <c r="A150" s="118" t="s">
        <v>193</v>
      </c>
      <c r="B150" s="54" t="s">
        <v>669</v>
      </c>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f t="shared" si="19"/>
        <v>0</v>
      </c>
      <c r="AA150" s="58">
        <f>SUMIF('调整分录-上期'!$D:$D,$A150,'调整分录-上期'!F:F)</f>
        <v>0</v>
      </c>
      <c r="AB150" s="58">
        <f>SUMIF('调整分录-上期'!$D:$D,$A150,'调整分录-上期'!G:G)</f>
        <v>0</v>
      </c>
      <c r="AC150" s="59">
        <f t="shared" si="20"/>
        <v>0</v>
      </c>
    </row>
    <row r="151" spans="1:31" ht="15" customHeight="1">
      <c r="A151" s="118" t="s">
        <v>696</v>
      </c>
      <c r="B151" s="54" t="s">
        <v>670</v>
      </c>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f t="shared" si="19"/>
        <v>0</v>
      </c>
      <c r="AA151" s="58">
        <f>SUMIF('调整分录-上期'!$D:$D,$A151,'调整分录-上期'!F:F)</f>
        <v>0</v>
      </c>
      <c r="AB151" s="58">
        <f>SUMIF('调整分录-上期'!$D:$D,$A151,'调整分录-上期'!G:G)</f>
        <v>0</v>
      </c>
      <c r="AC151" s="59">
        <f t="shared" si="20"/>
        <v>0</v>
      </c>
    </row>
    <row r="152" spans="1:31" ht="15" customHeight="1">
      <c r="A152" s="118" t="s">
        <v>191</v>
      </c>
      <c r="B152" s="54" t="s">
        <v>671</v>
      </c>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f t="shared" si="19"/>
        <v>0</v>
      </c>
      <c r="AA152" s="58">
        <f>SUMIF('调整分录-上期'!$D:$D,$A152,'调整分录-上期'!F:F)</f>
        <v>0</v>
      </c>
      <c r="AB152" s="58">
        <f>SUMIF('调整分录-上期'!$D:$D,$A152,'调整分录-上期'!G:G)</f>
        <v>0</v>
      </c>
      <c r="AC152" s="59">
        <f t="shared" si="20"/>
        <v>0</v>
      </c>
    </row>
    <row r="153" spans="1:31" ht="15" customHeight="1">
      <c r="A153" s="118" t="s">
        <v>697</v>
      </c>
      <c r="B153" s="54" t="s">
        <v>672</v>
      </c>
      <c r="C153" s="57">
        <f>-[4]利润表!$D$11</f>
        <v>0</v>
      </c>
      <c r="D153" s="57"/>
      <c r="E153" s="57"/>
      <c r="F153" s="57"/>
      <c r="G153" s="57"/>
      <c r="H153" s="57"/>
      <c r="I153" s="57"/>
      <c r="J153" s="57"/>
      <c r="K153" s="57"/>
      <c r="L153" s="57"/>
      <c r="M153" s="57"/>
      <c r="N153" s="57"/>
      <c r="O153" s="57"/>
      <c r="P153" s="57"/>
      <c r="Q153" s="57"/>
      <c r="R153" s="57"/>
      <c r="S153" s="57"/>
      <c r="T153" s="57"/>
      <c r="U153" s="57"/>
      <c r="V153" s="57"/>
      <c r="W153" s="57"/>
      <c r="X153" s="57"/>
      <c r="Y153" s="57"/>
      <c r="Z153" s="57">
        <f t="shared" ref="Z153" si="21">SUM(C153:Y153)</f>
        <v>0</v>
      </c>
      <c r="AA153" s="58">
        <f>SUMIF('调整分录-上期'!$D:$D,$A153,'调整分录-上期'!F:F)</f>
        <v>0</v>
      </c>
      <c r="AB153" s="58">
        <f>SUMIF('调整分录-上期'!$D:$D,$A153,'调整分录-上期'!G:G)</f>
        <v>0</v>
      </c>
      <c r="AC153" s="59">
        <f t="shared" si="20"/>
        <v>0</v>
      </c>
    </row>
    <row r="154" spans="1:31" ht="15" customHeight="1">
      <c r="A154" s="118" t="s">
        <v>190</v>
      </c>
      <c r="B154" s="54" t="s">
        <v>673</v>
      </c>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f>SUM(C154:Y154)</f>
        <v>0</v>
      </c>
      <c r="AA154" s="58">
        <f>SUMIF('调整分录-上期'!$D:$D,$A154,'调整分录-上期'!F:F)</f>
        <v>0</v>
      </c>
      <c r="AB154" s="58">
        <f>SUMIF('调整分录-上期'!$D:$D,$A154,'调整分录-上期'!G:G)</f>
        <v>0</v>
      </c>
      <c r="AC154" s="59">
        <f t="shared" si="20"/>
        <v>0</v>
      </c>
    </row>
    <row r="155" spans="1:31" ht="15" customHeight="1">
      <c r="A155" s="118" t="s">
        <v>192</v>
      </c>
      <c r="B155" s="54" t="s">
        <v>674</v>
      </c>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f t="shared" si="19"/>
        <v>0</v>
      </c>
      <c r="AA155" s="58">
        <f>SUMIF('调整分录-上期'!$D:$D,$A155,'调整分录-上期'!F:F)</f>
        <v>0</v>
      </c>
      <c r="AB155" s="58">
        <f>SUMIF('调整分录-上期'!$D:$D,$A155,'调整分录-上期'!G:G)</f>
        <v>0</v>
      </c>
      <c r="AC155" s="59">
        <f t="shared" si="20"/>
        <v>0</v>
      </c>
    </row>
    <row r="156" spans="1:31" ht="15" customHeight="1">
      <c r="B156" s="60" t="s">
        <v>113</v>
      </c>
      <c r="C156" s="64">
        <f>C126-C131+SUM(C147:C155)-C149</f>
        <v>3421935</v>
      </c>
      <c r="D156" s="64"/>
      <c r="E156" s="64"/>
      <c r="F156" s="64"/>
      <c r="G156" s="64"/>
      <c r="H156" s="64"/>
      <c r="I156" s="64"/>
      <c r="J156" s="64"/>
      <c r="K156" s="64"/>
      <c r="L156" s="64"/>
      <c r="M156" s="64"/>
      <c r="N156" s="64"/>
      <c r="O156" s="64"/>
      <c r="P156" s="64"/>
      <c r="Q156" s="64"/>
      <c r="R156" s="64"/>
      <c r="S156" s="64"/>
      <c r="T156" s="64"/>
      <c r="U156" s="64"/>
      <c r="V156" s="64"/>
      <c r="W156" s="64"/>
      <c r="X156" s="64"/>
      <c r="Y156" s="64"/>
      <c r="Z156" s="61">
        <f t="shared" si="19"/>
        <v>3421935</v>
      </c>
      <c r="AA156" s="64"/>
      <c r="AB156" s="64"/>
      <c r="AC156" s="65">
        <f>AC126-AC131+SUM(AC147:AC155)-AC149</f>
        <v>3421935</v>
      </c>
    </row>
    <row r="157" spans="1:31" ht="15" customHeight="1">
      <c r="A157" s="118" t="s">
        <v>692</v>
      </c>
      <c r="B157" s="54" t="s">
        <v>114</v>
      </c>
      <c r="C157" s="57">
        <f>[4]利润表!$D$16</f>
        <v>0</v>
      </c>
      <c r="D157" s="57"/>
      <c r="E157" s="57"/>
      <c r="F157" s="57"/>
      <c r="G157" s="57"/>
      <c r="H157" s="57"/>
      <c r="I157" s="57"/>
      <c r="J157" s="57"/>
      <c r="K157" s="57"/>
      <c r="L157" s="57"/>
      <c r="M157" s="57"/>
      <c r="N157" s="57"/>
      <c r="O157" s="57"/>
      <c r="P157" s="57"/>
      <c r="Q157" s="57"/>
      <c r="R157" s="57"/>
      <c r="S157" s="57"/>
      <c r="T157" s="57"/>
      <c r="U157" s="57"/>
      <c r="V157" s="57"/>
      <c r="W157" s="57"/>
      <c r="X157" s="57"/>
      <c r="Y157" s="57"/>
      <c r="Z157" s="57">
        <f t="shared" si="19"/>
        <v>0</v>
      </c>
      <c r="AA157" s="58">
        <f>SUMIF('调整分录-上期'!$D:$D,$A157,'调整分录-上期'!F:F)</f>
        <v>0</v>
      </c>
      <c r="AB157" s="58">
        <f>SUMIF('调整分录-上期'!$D:$D,$A157,'调整分录-上期'!G:G)</f>
        <v>0</v>
      </c>
      <c r="AC157" s="59">
        <f>Z157+AB157-AA157</f>
        <v>0</v>
      </c>
    </row>
    <row r="158" spans="1:31" ht="15" customHeight="1">
      <c r="A158" s="118" t="s">
        <v>693</v>
      </c>
      <c r="B158" s="54" t="s">
        <v>115</v>
      </c>
      <c r="C158" s="57">
        <f>[4]利润表!$D$17</f>
        <v>0</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f t="shared" si="19"/>
        <v>0</v>
      </c>
      <c r="AA158" s="58">
        <f>SUMIF('调整分录-上期'!$D:$D,$A158,'调整分录-上期'!F:F)</f>
        <v>0</v>
      </c>
      <c r="AB158" s="58">
        <f>SUMIF('调整分录-上期'!$D:$D,$A158,'调整分录-上期'!G:G)</f>
        <v>0</v>
      </c>
      <c r="AC158" s="59">
        <f>Z158+AA158-AB158</f>
        <v>0</v>
      </c>
    </row>
    <row r="159" spans="1:31" ht="15" customHeight="1">
      <c r="B159" s="60" t="s">
        <v>116</v>
      </c>
      <c r="C159" s="64">
        <f>C156+C157-C158</f>
        <v>3421935</v>
      </c>
      <c r="D159" s="64"/>
      <c r="E159" s="64"/>
      <c r="F159" s="64"/>
      <c r="G159" s="64"/>
      <c r="H159" s="64"/>
      <c r="I159" s="64"/>
      <c r="J159" s="64"/>
      <c r="K159" s="64"/>
      <c r="L159" s="64"/>
      <c r="M159" s="64"/>
      <c r="N159" s="64"/>
      <c r="O159" s="64"/>
      <c r="P159" s="64"/>
      <c r="Q159" s="64"/>
      <c r="R159" s="64"/>
      <c r="S159" s="64"/>
      <c r="T159" s="64"/>
      <c r="U159" s="64"/>
      <c r="V159" s="64"/>
      <c r="W159" s="64"/>
      <c r="X159" s="64"/>
      <c r="Y159" s="64"/>
      <c r="Z159" s="61">
        <f t="shared" si="19"/>
        <v>3421935</v>
      </c>
      <c r="AA159" s="64"/>
      <c r="AB159" s="64"/>
      <c r="AC159" s="65">
        <f>AC156+AC157-AC158</f>
        <v>3421935</v>
      </c>
    </row>
    <row r="160" spans="1:31" ht="15" customHeight="1">
      <c r="A160" s="118" t="s">
        <v>695</v>
      </c>
      <c r="B160" s="54" t="s">
        <v>117</v>
      </c>
      <c r="C160" s="57">
        <f>[4]利润表!$D$20</f>
        <v>600000</v>
      </c>
      <c r="D160" s="57"/>
      <c r="E160" s="57"/>
      <c r="F160" s="57"/>
      <c r="G160" s="57"/>
      <c r="H160" s="57"/>
      <c r="I160" s="57"/>
      <c r="J160" s="57"/>
      <c r="K160" s="57"/>
      <c r="L160" s="57"/>
      <c r="M160" s="57"/>
      <c r="N160" s="57"/>
      <c r="O160" s="57"/>
      <c r="P160" s="57"/>
      <c r="Q160" s="57"/>
      <c r="R160" s="57"/>
      <c r="S160" s="57"/>
      <c r="T160" s="57"/>
      <c r="U160" s="57"/>
      <c r="V160" s="57"/>
      <c r="W160" s="57"/>
      <c r="X160" s="57"/>
      <c r="Y160" s="57"/>
      <c r="Z160" s="57">
        <f t="shared" si="19"/>
        <v>600000</v>
      </c>
      <c r="AA160" s="58">
        <f>SUMIF('调整分录-上期'!$D:$D,$A160,'调整分录-上期'!F:F)</f>
        <v>0</v>
      </c>
      <c r="AB160" s="58">
        <f>SUMIF('调整分录-上期'!$D:$D,$A160,'调整分录-上期'!G:G)</f>
        <v>0</v>
      </c>
      <c r="AC160" s="59">
        <f>Z160+AA160-AB160</f>
        <v>600000</v>
      </c>
    </row>
    <row r="161" spans="1:31" ht="15" customHeight="1">
      <c r="B161" s="60" t="s">
        <v>118</v>
      </c>
      <c r="C161" s="64">
        <f t="shared" ref="C161" si="22">C159-C160</f>
        <v>2821935</v>
      </c>
      <c r="D161" s="64"/>
      <c r="E161" s="64"/>
      <c r="F161" s="64"/>
      <c r="G161" s="64"/>
      <c r="H161" s="64"/>
      <c r="I161" s="64"/>
      <c r="J161" s="64"/>
      <c r="K161" s="64"/>
      <c r="L161" s="64"/>
      <c r="M161" s="64"/>
      <c r="N161" s="64"/>
      <c r="O161" s="64"/>
      <c r="P161" s="64"/>
      <c r="Q161" s="64"/>
      <c r="R161" s="64"/>
      <c r="S161" s="64"/>
      <c r="T161" s="64"/>
      <c r="U161" s="64"/>
      <c r="V161" s="64"/>
      <c r="W161" s="64"/>
      <c r="X161" s="64"/>
      <c r="Y161" s="64"/>
      <c r="Z161" s="61">
        <f t="shared" si="19"/>
        <v>2821935</v>
      </c>
      <c r="AA161" s="64">
        <f>SUM(AA127:AA160)</f>
        <v>0</v>
      </c>
      <c r="AB161" s="64">
        <f>SUM(AB127:AB160)</f>
        <v>0</v>
      </c>
      <c r="AC161" s="65">
        <f t="shared" ref="AC161" si="23">AC159-AC160</f>
        <v>2821935</v>
      </c>
    </row>
    <row r="162" spans="1:31" ht="15" customHeight="1">
      <c r="B162" s="54" t="s">
        <v>119</v>
      </c>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f t="shared" si="19"/>
        <v>0</v>
      </c>
      <c r="AA162" s="58">
        <f>SUMIF('调整分录-上期'!$D:$D,$A162,'调整分录-上期'!F:F)</f>
        <v>0</v>
      </c>
      <c r="AB162" s="58">
        <f>SUMIF('调整分录-上期'!$D:$D,$A162,'调整分录-上期'!G:G)</f>
        <v>0</v>
      </c>
      <c r="AC162" s="59"/>
    </row>
    <row r="163" spans="1:31" ht="15" customHeight="1">
      <c r="B163" s="60" t="s">
        <v>120</v>
      </c>
      <c r="C163" s="64">
        <f>C161-C164</f>
        <v>2821935</v>
      </c>
      <c r="D163" s="64"/>
      <c r="E163" s="64"/>
      <c r="F163" s="64"/>
      <c r="G163" s="64"/>
      <c r="H163" s="64"/>
      <c r="I163" s="64"/>
      <c r="J163" s="64"/>
      <c r="K163" s="64"/>
      <c r="L163" s="64"/>
      <c r="M163" s="64"/>
      <c r="N163" s="64"/>
      <c r="O163" s="64"/>
      <c r="P163" s="64"/>
      <c r="Q163" s="64"/>
      <c r="R163" s="64"/>
      <c r="S163" s="64"/>
      <c r="T163" s="64"/>
      <c r="U163" s="64"/>
      <c r="V163" s="64"/>
      <c r="W163" s="64"/>
      <c r="X163" s="64"/>
      <c r="Y163" s="64"/>
      <c r="Z163" s="66">
        <f t="shared" si="19"/>
        <v>2821935</v>
      </c>
      <c r="AA163" s="62"/>
      <c r="AB163" s="62"/>
      <c r="AC163" s="65">
        <f>AC161-AC164</f>
        <v>2821935</v>
      </c>
    </row>
    <row r="164" spans="1:31" ht="15" customHeight="1">
      <c r="B164" s="54" t="s">
        <v>121</v>
      </c>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f t="shared" si="19"/>
        <v>0</v>
      </c>
      <c r="AA164" s="58"/>
      <c r="AB164" s="58"/>
      <c r="AC164" s="71">
        <f t="shared" ref="AC164:AC165" si="24">Z164+AB164-AA164</f>
        <v>0</v>
      </c>
    </row>
    <row r="165" spans="1:31" ht="15" customHeight="1">
      <c r="B165" s="54" t="s">
        <v>122</v>
      </c>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f t="shared" si="19"/>
        <v>0</v>
      </c>
      <c r="AA165" s="58">
        <f>SUMIF('调整分录-上期'!$D:$D,$A165,'调整分录-上期'!F:F)</f>
        <v>0</v>
      </c>
      <c r="AB165" s="58">
        <f>SUMIF('调整分录-上期'!$D:$D,$A165,'调整分录-上期'!G:G)</f>
        <v>0</v>
      </c>
      <c r="AC165" s="71">
        <f t="shared" si="24"/>
        <v>0</v>
      </c>
    </row>
    <row r="166" spans="1:31" ht="15" customHeight="1">
      <c r="B166" s="60" t="s">
        <v>211</v>
      </c>
      <c r="C166" s="64">
        <f>C161-C167</f>
        <v>2821935</v>
      </c>
      <c r="D166" s="64"/>
      <c r="E166" s="64"/>
      <c r="F166" s="64"/>
      <c r="G166" s="64"/>
      <c r="H166" s="64"/>
      <c r="I166" s="64"/>
      <c r="J166" s="64"/>
      <c r="K166" s="64"/>
      <c r="L166" s="64"/>
      <c r="M166" s="64"/>
      <c r="N166" s="64"/>
      <c r="O166" s="64"/>
      <c r="P166" s="64"/>
      <c r="Q166" s="64"/>
      <c r="R166" s="64"/>
      <c r="S166" s="64"/>
      <c r="T166" s="64"/>
      <c r="U166" s="64"/>
      <c r="V166" s="64"/>
      <c r="W166" s="64"/>
      <c r="X166" s="64"/>
      <c r="Y166" s="64"/>
      <c r="Z166" s="66">
        <f t="shared" si="19"/>
        <v>2821935</v>
      </c>
      <c r="AA166" s="62"/>
      <c r="AB166" s="62"/>
      <c r="AC166" s="65">
        <f>AC161-AC167</f>
        <v>2821935</v>
      </c>
    </row>
    <row r="167" spans="1:31" ht="15" customHeight="1">
      <c r="A167" s="118" t="s">
        <v>690</v>
      </c>
      <c r="B167" s="54" t="s">
        <v>212</v>
      </c>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f t="shared" si="19"/>
        <v>0</v>
      </c>
      <c r="AA167" s="58">
        <f>SUMIF('调整分录-上期'!$D:$D,$A167,'调整分录-上期'!F:F)</f>
        <v>0</v>
      </c>
      <c r="AB167" s="58">
        <f>SUMIF('调整分录-上期'!$D:$D,$A167,'调整分录-上期'!G:G)</f>
        <v>0</v>
      </c>
      <c r="AC167" s="71">
        <f>Z167+AA167-AB167</f>
        <v>0</v>
      </c>
    </row>
    <row r="168" spans="1:31" ht="15" customHeight="1">
      <c r="A168" s="118" t="s">
        <v>691</v>
      </c>
      <c r="B168" s="73" t="s">
        <v>77</v>
      </c>
      <c r="C168" s="57">
        <f>[4]利润表!$F$32</f>
        <v>800000</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f t="shared" si="19"/>
        <v>800000</v>
      </c>
      <c r="AA168" s="58">
        <f>SUMIF('调整分录-上期'!$D:$D,$A168,'调整分录-上期'!F:F)</f>
        <v>0</v>
      </c>
      <c r="AB168" s="58">
        <f>SUMIF('调整分录-上期'!$D:$D,$A168,'调整分录-上期'!G:G)</f>
        <v>0</v>
      </c>
      <c r="AC168" s="71">
        <f>Z168+AB168-AA168</f>
        <v>800000</v>
      </c>
    </row>
    <row r="169" spans="1:31" ht="15" customHeight="1">
      <c r="A169" s="118" t="s">
        <v>194</v>
      </c>
      <c r="B169" s="73" t="s">
        <v>78</v>
      </c>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f t="shared" si="19"/>
        <v>0</v>
      </c>
      <c r="AA169" s="58">
        <f>SUMIF('调整分录-上期'!$D:$D,$A169,'调整分录-上期'!F:F)</f>
        <v>0</v>
      </c>
      <c r="AB169" s="58">
        <f>SUMIF('调整分录-上期'!$D:$D,$A169,'调整分录-上期'!G:G)</f>
        <v>0</v>
      </c>
      <c r="AC169" s="71">
        <f>Z169+AB169-AA169</f>
        <v>0</v>
      </c>
    </row>
    <row r="170" spans="1:31" ht="15" customHeight="1">
      <c r="B170" s="73"/>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f t="shared" si="19"/>
        <v>0</v>
      </c>
      <c r="AA170" s="58">
        <f>SUMIF('调整分录-上期'!$D:$D,$A170,'调整分录-上期'!F:F)</f>
        <v>0</v>
      </c>
      <c r="AB170" s="58">
        <f>SUMIF('调整分录-上期'!$D:$D,$A170,'调整分录-上期'!G:G)</f>
        <v>0</v>
      </c>
      <c r="AC170" s="59"/>
    </row>
    <row r="171" spans="1:31" ht="15" customHeight="1">
      <c r="B171" s="74" t="s">
        <v>79</v>
      </c>
      <c r="C171" s="64">
        <f>C166+C168+C169</f>
        <v>3621935</v>
      </c>
      <c r="D171" s="64"/>
      <c r="E171" s="64"/>
      <c r="F171" s="64"/>
      <c r="G171" s="64"/>
      <c r="H171" s="64"/>
      <c r="I171" s="64"/>
      <c r="J171" s="64"/>
      <c r="K171" s="64"/>
      <c r="L171" s="64"/>
      <c r="M171" s="64"/>
      <c r="N171" s="64"/>
      <c r="O171" s="64"/>
      <c r="P171" s="64"/>
      <c r="Q171" s="64"/>
      <c r="R171" s="64"/>
      <c r="S171" s="64"/>
      <c r="T171" s="64"/>
      <c r="U171" s="64"/>
      <c r="V171" s="64"/>
      <c r="W171" s="64"/>
      <c r="X171" s="64"/>
      <c r="Y171" s="64"/>
      <c r="Z171" s="61">
        <f t="shared" si="19"/>
        <v>3621935</v>
      </c>
      <c r="AA171" s="64"/>
      <c r="AB171" s="64"/>
      <c r="AC171" s="65">
        <f>AC166+AC168+AC169</f>
        <v>3621935</v>
      </c>
    </row>
    <row r="172" spans="1:31" ht="15" customHeight="1">
      <c r="A172" s="118" t="s">
        <v>689</v>
      </c>
      <c r="B172" s="73" t="s">
        <v>81</v>
      </c>
      <c r="C172" s="57">
        <f>[4]利润表!$G$27</f>
        <v>282193.5</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f t="shared" si="19"/>
        <v>282193.5</v>
      </c>
      <c r="AA172" s="58">
        <f>SUMIF('调整分录-上期'!$D:$D,$A172,'调整分录-上期'!F:F)</f>
        <v>0</v>
      </c>
      <c r="AB172" s="58">
        <f>SUMIF('调整分录-上期'!$D:$D,$A172,'调整分录-上期'!G:G)</f>
        <v>0</v>
      </c>
      <c r="AC172" s="59">
        <f>Z172+AA172-AB172</f>
        <v>282193.5</v>
      </c>
      <c r="AD172" s="119">
        <f>AC172-C172</f>
        <v>0</v>
      </c>
      <c r="AE172" s="119"/>
    </row>
    <row r="173" spans="1:31" ht="15" customHeight="1">
      <c r="A173" s="118" t="s">
        <v>195</v>
      </c>
      <c r="B173" s="73" t="s">
        <v>83</v>
      </c>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f t="shared" si="19"/>
        <v>0</v>
      </c>
      <c r="AA173" s="58">
        <f>SUMIF('调整分录-上期'!$D:$D,$A173,'调整分录-上期'!F:F)</f>
        <v>0</v>
      </c>
      <c r="AB173" s="58">
        <f>SUMIF('调整分录-上期'!$D:$D,$A173,'调整分录-上期'!G:G)</f>
        <v>0</v>
      </c>
      <c r="AC173" s="59">
        <f t="shared" ref="AC173:AC178" si="25">Z173+AA173-AB173</f>
        <v>0</v>
      </c>
    </row>
    <row r="174" spans="1:31" ht="15" customHeight="1">
      <c r="A174" s="118" t="s">
        <v>196</v>
      </c>
      <c r="B174" s="73" t="s">
        <v>85</v>
      </c>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f t="shared" ref="Z174:Z186" si="26">SUM(C174:Y174)</f>
        <v>0</v>
      </c>
      <c r="AA174" s="58">
        <f>SUMIF('调整分录-上期'!$D:$D,$A174,'调整分录-上期'!F:F)</f>
        <v>0</v>
      </c>
      <c r="AB174" s="58">
        <f>SUMIF('调整分录-上期'!$D:$D,$A174,'调整分录-上期'!G:G)</f>
        <v>0</v>
      </c>
      <c r="AC174" s="59">
        <f t="shared" si="25"/>
        <v>0</v>
      </c>
    </row>
    <row r="175" spans="1:31" ht="15" customHeight="1">
      <c r="A175" s="118" t="s">
        <v>197</v>
      </c>
      <c r="B175" s="73" t="s">
        <v>87</v>
      </c>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f t="shared" si="26"/>
        <v>0</v>
      </c>
      <c r="AA175" s="58">
        <f>SUMIF('调整分录-上期'!$D:$D,$A175,'调整分录-上期'!F:F)</f>
        <v>0</v>
      </c>
      <c r="AB175" s="58">
        <f>SUMIF('调整分录-上期'!$D:$D,$A175,'调整分录-上期'!G:G)</f>
        <v>0</v>
      </c>
      <c r="AC175" s="59">
        <f t="shared" si="25"/>
        <v>0</v>
      </c>
    </row>
    <row r="176" spans="1:31" ht="15" customHeight="1">
      <c r="A176" s="118" t="s">
        <v>198</v>
      </c>
      <c r="B176" s="73" t="s">
        <v>88</v>
      </c>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f t="shared" si="26"/>
        <v>0</v>
      </c>
      <c r="AA176" s="58">
        <f>SUMIF('调整分录-上期'!$D:$D,$A176,'调整分录-上期'!F:F)</f>
        <v>0</v>
      </c>
      <c r="AB176" s="58">
        <f>SUMIF('调整分录-上期'!$D:$D,$A176,'调整分录-上期'!G:G)</f>
        <v>0</v>
      </c>
      <c r="AC176" s="59">
        <f t="shared" si="25"/>
        <v>0</v>
      </c>
      <c r="AE176" s="121"/>
    </row>
    <row r="177" spans="1:30" ht="15" customHeight="1">
      <c r="A177" s="118" t="s">
        <v>199</v>
      </c>
      <c r="B177" s="73" t="s">
        <v>89</v>
      </c>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f t="shared" si="26"/>
        <v>0</v>
      </c>
      <c r="AA177" s="58">
        <f>SUMIF('调整分录-上期'!$D:$D,$A177,'调整分录-上期'!F:F)</f>
        <v>0</v>
      </c>
      <c r="AB177" s="58">
        <f>SUMIF('调整分录-上期'!$D:$D,$A177,'调整分录-上期'!G:G)</f>
        <v>0</v>
      </c>
      <c r="AC177" s="59">
        <f t="shared" si="25"/>
        <v>0</v>
      </c>
    </row>
    <row r="178" spans="1:30" ht="15" customHeight="1">
      <c r="B178" s="73"/>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f t="shared" si="26"/>
        <v>0</v>
      </c>
      <c r="AA178" s="58">
        <f>SUMIF('调整分录-上期'!$D:$D,$A178,'调整分录-上期'!F:F)</f>
        <v>0</v>
      </c>
      <c r="AB178" s="58">
        <f>SUMIF('调整分录-上期'!$D:$D,$A178,'调整分录-上期'!G:G)</f>
        <v>0</v>
      </c>
      <c r="AC178" s="59">
        <f t="shared" si="25"/>
        <v>0</v>
      </c>
    </row>
    <row r="179" spans="1:30" ht="15" customHeight="1">
      <c r="B179" s="74" t="s">
        <v>91</v>
      </c>
      <c r="C179" s="64">
        <f>C171-SUM(C172:C178)</f>
        <v>3339741.5</v>
      </c>
      <c r="D179" s="64"/>
      <c r="E179" s="64"/>
      <c r="F179" s="64"/>
      <c r="G179" s="64"/>
      <c r="H179" s="64"/>
      <c r="I179" s="64"/>
      <c r="J179" s="64"/>
      <c r="K179" s="64"/>
      <c r="L179" s="64"/>
      <c r="M179" s="64"/>
      <c r="N179" s="64"/>
      <c r="O179" s="64"/>
      <c r="P179" s="64"/>
      <c r="Q179" s="64"/>
      <c r="R179" s="64"/>
      <c r="S179" s="64"/>
      <c r="T179" s="64"/>
      <c r="U179" s="64"/>
      <c r="V179" s="64"/>
      <c r="W179" s="64"/>
      <c r="X179" s="64"/>
      <c r="Y179" s="64"/>
      <c r="Z179" s="61">
        <f t="shared" si="26"/>
        <v>3339741.5</v>
      </c>
      <c r="AA179" s="64"/>
      <c r="AB179" s="64"/>
      <c r="AC179" s="65">
        <f>AC171-SUM(AC172:AC178)</f>
        <v>3339741.5</v>
      </c>
    </row>
    <row r="180" spans="1:30" ht="15" customHeight="1">
      <c r="A180" s="118" t="s">
        <v>687</v>
      </c>
      <c r="B180" s="73" t="s">
        <v>93</v>
      </c>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f t="shared" si="26"/>
        <v>0</v>
      </c>
      <c r="AA180" s="58">
        <f>SUMIF('调整分录-上期'!$D:$D,$A180,'调整分录-上期'!F:F)</f>
        <v>0</v>
      </c>
      <c r="AB180" s="58">
        <f>SUMIF('调整分录-上期'!$D:$D,$A180,'调整分录-上期'!G:G)</f>
        <v>0</v>
      </c>
      <c r="AC180" s="59">
        <f t="shared" ref="AC180:AC186" si="27">Z180+AA180-AB180</f>
        <v>0</v>
      </c>
    </row>
    <row r="181" spans="1:30" ht="15" customHeight="1">
      <c r="A181" s="118" t="s">
        <v>200</v>
      </c>
      <c r="B181" s="73" t="s">
        <v>95</v>
      </c>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f t="shared" si="26"/>
        <v>0</v>
      </c>
      <c r="AA181" s="58">
        <f>SUMIF('调整分录-上期'!$D:$D,$A181,'调整分录-上期'!F:F)</f>
        <v>0</v>
      </c>
      <c r="AB181" s="58">
        <f>SUMIF('调整分录-上期'!$D:$D,$A181,'调整分录-上期'!G:G)</f>
        <v>0</v>
      </c>
      <c r="AC181" s="59">
        <f t="shared" si="27"/>
        <v>0</v>
      </c>
    </row>
    <row r="182" spans="1:30" s="125" customFormat="1" ht="15" customHeight="1">
      <c r="A182" s="125" t="s">
        <v>201</v>
      </c>
      <c r="B182" s="93" t="s">
        <v>97</v>
      </c>
      <c r="C182" s="94">
        <f>[4]利润表!$G$28</f>
        <v>0</v>
      </c>
      <c r="D182" s="94"/>
      <c r="E182" s="94"/>
      <c r="F182" s="94"/>
      <c r="G182" s="94"/>
      <c r="H182" s="94"/>
      <c r="I182" s="94"/>
      <c r="J182" s="94"/>
      <c r="K182" s="94"/>
      <c r="L182" s="94"/>
      <c r="M182" s="94"/>
      <c r="N182" s="94"/>
      <c r="O182" s="94"/>
      <c r="P182" s="94"/>
      <c r="Q182" s="94"/>
      <c r="R182" s="94"/>
      <c r="S182" s="94"/>
      <c r="T182" s="94"/>
      <c r="U182" s="94"/>
      <c r="V182" s="94"/>
      <c r="W182" s="94"/>
      <c r="X182" s="94"/>
      <c r="Y182" s="94"/>
      <c r="Z182" s="94">
        <f t="shared" si="26"/>
        <v>0</v>
      </c>
      <c r="AA182" s="95">
        <f>SUMIF('调整分录-上期'!$D:$D,$A182,'调整分录-上期'!F:F)</f>
        <v>0</v>
      </c>
      <c r="AB182" s="95">
        <f>SUMIF('调整分录-上期'!$D:$D,$A182,'调整分录-上期'!G:G)</f>
        <v>0</v>
      </c>
      <c r="AC182" s="96">
        <f t="shared" si="27"/>
        <v>0</v>
      </c>
      <c r="AD182" s="126"/>
    </row>
    <row r="183" spans="1:30" ht="15" customHeight="1">
      <c r="A183" s="118" t="s">
        <v>202</v>
      </c>
      <c r="B183" s="73" t="s">
        <v>99</v>
      </c>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f t="shared" si="26"/>
        <v>0</v>
      </c>
      <c r="AA183" s="58">
        <f>SUMIF('调整分录-上期'!$D:$D,$A183,'调整分录-上期'!F:F)</f>
        <v>0</v>
      </c>
      <c r="AB183" s="58">
        <f>SUMIF('调整分录-上期'!$D:$D,$A183,'调整分录-上期'!G:G)</f>
        <v>0</v>
      </c>
      <c r="AC183" s="59">
        <f t="shared" si="27"/>
        <v>0</v>
      </c>
    </row>
    <row r="184" spans="1:30" ht="15" customHeight="1">
      <c r="A184" s="118" t="s">
        <v>203</v>
      </c>
      <c r="B184" s="73" t="s">
        <v>101</v>
      </c>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f t="shared" si="26"/>
        <v>0</v>
      </c>
      <c r="AA184" s="58">
        <f>SUMIF('调整分录-上期'!$D:$D,$A184,'调整分录-上期'!F:F)</f>
        <v>0</v>
      </c>
      <c r="AB184" s="58">
        <f>SUMIF('调整分录-上期'!$D:$D,$A184,'调整分录-上期'!G:G)</f>
        <v>0</v>
      </c>
      <c r="AC184" s="59">
        <f t="shared" si="27"/>
        <v>0</v>
      </c>
    </row>
    <row r="185" spans="1:30" ht="15" customHeight="1">
      <c r="A185" s="118" t="s">
        <v>204</v>
      </c>
      <c r="B185" s="73" t="s">
        <v>103</v>
      </c>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f t="shared" si="26"/>
        <v>0</v>
      </c>
      <c r="AA185" s="58">
        <f>SUMIF('调整分录-上期'!$D:$D,$A185,'调整分录-上期'!F:F)</f>
        <v>0</v>
      </c>
      <c r="AB185" s="58">
        <f>SUMIF('调整分录-上期'!$D:$D,$A185,'调整分录-上期'!G:G)</f>
        <v>0</v>
      </c>
      <c r="AC185" s="59">
        <f t="shared" si="27"/>
        <v>0</v>
      </c>
    </row>
    <row r="186" spans="1:30" ht="15" customHeight="1">
      <c r="B186" s="73"/>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f t="shared" si="26"/>
        <v>0</v>
      </c>
      <c r="AA186" s="58">
        <f>SUMIF('调整分录-上期'!$D:$D,$A186,'调整分录-上期'!F:F)</f>
        <v>0</v>
      </c>
      <c r="AB186" s="58">
        <f>SUMIF('调整分录-上期'!$D:$D,$A186,'调整分录-上期'!G:G)</f>
        <v>0</v>
      </c>
      <c r="AC186" s="59">
        <f t="shared" si="27"/>
        <v>0</v>
      </c>
    </row>
    <row r="187" spans="1:30" ht="15" customHeight="1" thickBot="1">
      <c r="A187" s="118" t="s">
        <v>173</v>
      </c>
      <c r="B187" s="75" t="s">
        <v>106</v>
      </c>
      <c r="C187" s="76">
        <f>C179-SUM(C180:C186)</f>
        <v>3339741.5</v>
      </c>
      <c r="D187" s="76"/>
      <c r="E187" s="76"/>
      <c r="F187" s="76"/>
      <c r="G187" s="76"/>
      <c r="H187" s="76"/>
      <c r="I187" s="76"/>
      <c r="J187" s="76"/>
      <c r="K187" s="76"/>
      <c r="L187" s="76"/>
      <c r="M187" s="76"/>
      <c r="N187" s="76"/>
      <c r="O187" s="76"/>
      <c r="P187" s="76"/>
      <c r="Q187" s="76"/>
      <c r="R187" s="76"/>
      <c r="S187" s="76"/>
      <c r="T187" s="76"/>
      <c r="U187" s="76"/>
      <c r="V187" s="76"/>
      <c r="W187" s="76"/>
      <c r="X187" s="76"/>
      <c r="Y187" s="76"/>
      <c r="Z187" s="76">
        <f>Z179-SUM(Z180:Z186)</f>
        <v>3339741.5</v>
      </c>
      <c r="AA187" s="76">
        <f>AA161+SUM(AA167:AA185)+SUMIF('调整分录-上期'!$D:$D,$A187,'调整分录-上期'!F:F)</f>
        <v>0</v>
      </c>
      <c r="AB187" s="76">
        <f>AB161+SUM(AB167:AB185)+SUMIF('调整分录-上期'!$D:$D,$A187,'调整分录-上期'!G:G)</f>
        <v>0</v>
      </c>
      <c r="AC187" s="77">
        <f>AC179-SUM(AC180:AC186)</f>
        <v>3339741.5</v>
      </c>
      <c r="AD187" s="121"/>
    </row>
    <row r="188" spans="1:30" ht="15">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row>
    <row r="189" spans="1:30" ht="15">
      <c r="C189" s="49">
        <f t="shared" ref="C189" si="28">C69-C124</f>
        <v>0</v>
      </c>
      <c r="D189" s="49"/>
      <c r="E189" s="49"/>
      <c r="F189" s="49"/>
      <c r="G189" s="49"/>
      <c r="H189" s="49"/>
      <c r="I189" s="49"/>
      <c r="J189" s="49"/>
      <c r="K189" s="49"/>
      <c r="L189" s="49"/>
      <c r="M189" s="49"/>
      <c r="N189" s="49"/>
      <c r="O189" s="49"/>
      <c r="P189" s="49"/>
      <c r="Q189" s="49"/>
      <c r="R189" s="49"/>
      <c r="S189" s="49"/>
      <c r="T189" s="49"/>
      <c r="U189" s="49"/>
      <c r="V189" s="49"/>
      <c r="W189" s="49"/>
      <c r="X189" s="49"/>
      <c r="Y189" s="49"/>
      <c r="Z189" s="49">
        <f>Z69-Z124</f>
        <v>0</v>
      </c>
      <c r="AA189" s="49"/>
      <c r="AB189" s="49"/>
      <c r="AC189" s="49">
        <f>AC69-AC124</f>
        <v>0</v>
      </c>
    </row>
    <row r="190" spans="1:30" ht="15">
      <c r="C190" s="49">
        <f t="shared" ref="C190" si="29">C187-C120</f>
        <v>0</v>
      </c>
      <c r="D190" s="49"/>
      <c r="E190" s="49"/>
      <c r="F190" s="49"/>
      <c r="G190" s="49"/>
      <c r="H190" s="49"/>
      <c r="I190" s="49"/>
      <c r="J190" s="49"/>
      <c r="K190" s="49"/>
      <c r="L190" s="49"/>
      <c r="M190" s="49"/>
      <c r="N190" s="49"/>
      <c r="O190" s="49"/>
      <c r="P190" s="49"/>
      <c r="Q190" s="49"/>
      <c r="R190" s="49"/>
      <c r="S190" s="49"/>
      <c r="T190" s="49"/>
      <c r="U190" s="49"/>
      <c r="V190" s="49"/>
      <c r="W190" s="49"/>
      <c r="X190" s="49"/>
      <c r="Y190" s="49"/>
      <c r="Z190" s="49">
        <f>Z187-Z120</f>
        <v>0</v>
      </c>
      <c r="AA190" s="49"/>
      <c r="AB190" s="49"/>
      <c r="AC190" s="49">
        <f>AC187-AC120</f>
        <v>0</v>
      </c>
    </row>
    <row r="191" spans="1:30">
      <c r="C191" s="119"/>
      <c r="D191" s="119"/>
      <c r="F191" s="127"/>
      <c r="G191" s="127"/>
      <c r="H191" s="127"/>
      <c r="I191" s="127"/>
      <c r="J191" s="127"/>
      <c r="K191" s="127"/>
      <c r="L191" s="127"/>
      <c r="M191" s="127"/>
      <c r="N191" s="127"/>
      <c r="O191" s="127"/>
      <c r="P191" s="127"/>
      <c r="Q191" s="127"/>
      <c r="R191" s="121"/>
      <c r="S191" s="121"/>
    </row>
    <row r="192" spans="1:30" ht="15" hidden="1">
      <c r="B192" s="138" t="s">
        <v>512</v>
      </c>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row>
    <row r="193" spans="1:29" ht="15" hidden="1">
      <c r="B193" s="137" t="s">
        <v>513</v>
      </c>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row>
    <row r="194" spans="1:29" ht="15" hidden="1">
      <c r="A194" s="118" t="s">
        <v>514</v>
      </c>
      <c r="B194" s="134" t="s">
        <v>571</v>
      </c>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f t="shared" ref="Z194:Z256" si="30">SUM(C194:Y194)</f>
        <v>0</v>
      </c>
      <c r="AA194" s="83">
        <f>SUMIF('调整分录-上期'!$D:$D,$A194,'调整分录-上期'!F:F)</f>
        <v>0</v>
      </c>
      <c r="AB194" s="83">
        <f>SUMIF('调整分录-上期'!$D:$D,$A194,'调整分录-上期'!G:G)</f>
        <v>0</v>
      </c>
      <c r="AC194" s="83">
        <f>Z194+AA194-AB194</f>
        <v>0</v>
      </c>
    </row>
    <row r="195" spans="1:29" ht="15" hidden="1">
      <c r="A195" s="118" t="s">
        <v>515</v>
      </c>
      <c r="B195" s="134" t="s">
        <v>572</v>
      </c>
      <c r="C195" s="83"/>
      <c r="D195" s="83"/>
      <c r="E195" s="83"/>
      <c r="F195" s="83"/>
      <c r="G195" s="83"/>
      <c r="H195" s="83"/>
      <c r="I195" s="83"/>
      <c r="J195" s="83"/>
      <c r="K195" s="83"/>
      <c r="L195" s="83"/>
      <c r="M195" s="83"/>
      <c r="N195" s="83"/>
      <c r="O195" s="83"/>
      <c r="P195" s="83"/>
      <c r="Q195" s="83"/>
      <c r="R195" s="83"/>
      <c r="S195" s="83"/>
      <c r="T195" s="83"/>
      <c r="U195" s="83"/>
      <c r="V195" s="83"/>
      <c r="W195" s="83"/>
      <c r="X195" s="83"/>
      <c r="Y195" s="83"/>
      <c r="Z195" s="83">
        <f t="shared" si="30"/>
        <v>0</v>
      </c>
      <c r="AA195" s="83">
        <f>SUMIF('调整分录-上期'!$D:$D,$A195,'调整分录-上期'!F:F)</f>
        <v>0</v>
      </c>
      <c r="AB195" s="83">
        <f>SUMIF('调整分录-上期'!$D:$D,$A195,'调整分录-上期'!G:G)</f>
        <v>0</v>
      </c>
      <c r="AC195" s="83">
        <f t="shared" ref="AC195:AC196" si="31">Z195+AA195-AB195</f>
        <v>0</v>
      </c>
    </row>
    <row r="196" spans="1:29" ht="15" hidden="1">
      <c r="A196" s="118" t="s">
        <v>752</v>
      </c>
      <c r="B196" s="134" t="s">
        <v>751</v>
      </c>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f t="shared" si="30"/>
        <v>0</v>
      </c>
      <c r="AA196" s="83">
        <f>SUMIF('调整分录-上期'!$D:$D,$A196,'调整分录-上期'!F:F)</f>
        <v>0</v>
      </c>
      <c r="AB196" s="83">
        <f>SUMIF('调整分录-上期'!$D:$D,$A196,'调整分录-上期'!G:G)</f>
        <v>0</v>
      </c>
      <c r="AC196" s="83">
        <f t="shared" si="31"/>
        <v>0</v>
      </c>
    </row>
    <row r="197" spans="1:29" ht="15" hidden="1">
      <c r="B197" s="135" t="s">
        <v>516</v>
      </c>
      <c r="C197" s="139">
        <f>SUM(C194:C196)</f>
        <v>0</v>
      </c>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39">
        <f>SUM(Z194:Z196)</f>
        <v>0</v>
      </c>
      <c r="AA197" s="139">
        <f>SUM(AA194:AA196)</f>
        <v>0</v>
      </c>
      <c r="AB197" s="139">
        <f t="shared" ref="AB197" si="32">SUM(AB194:AB196)</f>
        <v>0</v>
      </c>
      <c r="AC197" s="139">
        <f>SUM(AC194:AC196)</f>
        <v>0</v>
      </c>
    </row>
    <row r="198" spans="1:29" ht="15" hidden="1">
      <c r="A198" s="118" t="s">
        <v>517</v>
      </c>
      <c r="B198" s="134" t="s">
        <v>573</v>
      </c>
      <c r="C198" s="83"/>
      <c r="D198" s="83"/>
      <c r="E198" s="83"/>
      <c r="F198" s="83"/>
      <c r="G198" s="83"/>
      <c r="H198" s="83"/>
      <c r="I198" s="83"/>
      <c r="J198" s="83"/>
      <c r="K198" s="83"/>
      <c r="L198" s="83"/>
      <c r="M198" s="83"/>
      <c r="N198" s="83"/>
      <c r="O198" s="83"/>
      <c r="P198" s="83"/>
      <c r="Q198" s="83"/>
      <c r="R198" s="83"/>
      <c r="S198" s="83"/>
      <c r="T198" s="83"/>
      <c r="U198" s="83"/>
      <c r="V198" s="83"/>
      <c r="W198" s="83"/>
      <c r="X198" s="83"/>
      <c r="Y198" s="83"/>
      <c r="Z198" s="83">
        <f t="shared" si="30"/>
        <v>0</v>
      </c>
      <c r="AA198" s="83">
        <f>SUMIF('调整分录-上期'!$D:$D,$A198,'调整分录-上期'!F:F)</f>
        <v>0</v>
      </c>
      <c r="AB198" s="83">
        <f>SUMIF('调整分录-上期'!$D:$D,$A198,'调整分录-上期'!G:G)</f>
        <v>0</v>
      </c>
      <c r="AC198" s="83">
        <f>Z198+AB198-AA198</f>
        <v>0</v>
      </c>
    </row>
    <row r="199" spans="1:29" ht="15" hidden="1">
      <c r="A199" s="118" t="s">
        <v>518</v>
      </c>
      <c r="B199" s="134" t="s">
        <v>574</v>
      </c>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f t="shared" si="30"/>
        <v>0</v>
      </c>
      <c r="AA199" s="83">
        <f>SUMIF('调整分录-上期'!$D:$D,$A199,'调整分录-上期'!F:F)</f>
        <v>0</v>
      </c>
      <c r="AB199" s="83">
        <f>SUMIF('调整分录-上期'!$D:$D,$A199,'调整分录-上期'!G:G)</f>
        <v>0</v>
      </c>
      <c r="AC199" s="83">
        <f t="shared" ref="AC199:AC201" si="33">Z199+AB199-AA199</f>
        <v>0</v>
      </c>
    </row>
    <row r="200" spans="1:29" ht="15" hidden="1">
      <c r="A200" s="118" t="s">
        <v>519</v>
      </c>
      <c r="B200" s="134" t="s">
        <v>575</v>
      </c>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f t="shared" si="30"/>
        <v>0</v>
      </c>
      <c r="AA200" s="83">
        <f>SUMIF('调整分录-上期'!$D:$D,$A200,'调整分录-上期'!F:F)</f>
        <v>0</v>
      </c>
      <c r="AB200" s="83">
        <f>SUMIF('调整分录-上期'!$D:$D,$A200,'调整分录-上期'!G:G)</f>
        <v>0</v>
      </c>
      <c r="AC200" s="83">
        <f t="shared" si="33"/>
        <v>0</v>
      </c>
    </row>
    <row r="201" spans="1:29" ht="15" hidden="1">
      <c r="A201" s="118" t="s">
        <v>520</v>
      </c>
      <c r="B201" s="134" t="s">
        <v>576</v>
      </c>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f t="shared" si="30"/>
        <v>0</v>
      </c>
      <c r="AA201" s="83">
        <f>SUMIF('调整分录-上期'!$D:$D,$A201,'调整分录-上期'!F:F)</f>
        <v>0</v>
      </c>
      <c r="AB201" s="83">
        <f>SUMIF('调整分录-上期'!$D:$D,$A201,'调整分录-上期'!G:G)</f>
        <v>0</v>
      </c>
      <c r="AC201" s="83">
        <f t="shared" si="33"/>
        <v>0</v>
      </c>
    </row>
    <row r="202" spans="1:29" ht="15" hidden="1">
      <c r="B202" s="135" t="s">
        <v>521</v>
      </c>
      <c r="C202" s="139">
        <f>SUM(C198:C201)</f>
        <v>0</v>
      </c>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f>SUM(C202:Y202)</f>
        <v>0</v>
      </c>
      <c r="AA202" s="139">
        <f t="shared" ref="AA202:AB202" si="34">SUM(AA198:AA201)</f>
        <v>0</v>
      </c>
      <c r="AB202" s="139">
        <f t="shared" si="34"/>
        <v>0</v>
      </c>
      <c r="AC202" s="139">
        <f>SUM(AC198:AC201)</f>
        <v>0</v>
      </c>
    </row>
    <row r="203" spans="1:29" ht="15" hidden="1">
      <c r="B203" s="135" t="s">
        <v>522</v>
      </c>
      <c r="C203" s="139">
        <f>C197-C202</f>
        <v>0</v>
      </c>
      <c r="D203" s="139"/>
      <c r="E203" s="139"/>
      <c r="F203" s="139"/>
      <c r="G203" s="139"/>
      <c r="H203" s="139"/>
      <c r="I203" s="139"/>
      <c r="J203" s="139"/>
      <c r="K203" s="139"/>
      <c r="L203" s="139"/>
      <c r="M203" s="139"/>
      <c r="N203" s="139"/>
      <c r="O203" s="139"/>
      <c r="P203" s="139"/>
      <c r="Q203" s="139"/>
      <c r="R203" s="139"/>
      <c r="S203" s="139"/>
      <c r="T203" s="139"/>
      <c r="U203" s="139"/>
      <c r="V203" s="139"/>
      <c r="W203" s="139"/>
      <c r="X203" s="139"/>
      <c r="Y203" s="139"/>
      <c r="Z203" s="139">
        <f t="shared" si="30"/>
        <v>0</v>
      </c>
      <c r="AA203" s="139">
        <f>AA197+AA202</f>
        <v>0</v>
      </c>
      <c r="AB203" s="139">
        <f t="shared" ref="AB203" si="35">AB197+AB202</f>
        <v>0</v>
      </c>
      <c r="AC203" s="139">
        <f>AC197-AC202</f>
        <v>0</v>
      </c>
    </row>
    <row r="204" spans="1:29" ht="15" hidden="1">
      <c r="B204" s="137" t="s">
        <v>523</v>
      </c>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f t="shared" si="30"/>
        <v>0</v>
      </c>
      <c r="AA204" s="109"/>
      <c r="AB204" s="109"/>
      <c r="AC204" s="109"/>
    </row>
    <row r="205" spans="1:29" ht="15" hidden="1">
      <c r="A205" s="118" t="s">
        <v>524</v>
      </c>
      <c r="B205" s="134" t="s">
        <v>577</v>
      </c>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f t="shared" si="30"/>
        <v>0</v>
      </c>
      <c r="AA205" s="83">
        <f>SUMIF('调整分录-上期'!$D:$D,$A205,'调整分录-上期'!F:F)</f>
        <v>0</v>
      </c>
      <c r="AB205" s="83">
        <f>SUMIF('调整分录-上期'!$D:$D,$A205,'调整分录-上期'!G:G)</f>
        <v>0</v>
      </c>
      <c r="AC205" s="83">
        <f>Z205+AA205-AB205</f>
        <v>0</v>
      </c>
    </row>
    <row r="206" spans="1:29" ht="15" hidden="1">
      <c r="A206" s="118" t="s">
        <v>525</v>
      </c>
      <c r="B206" s="134" t="s">
        <v>578</v>
      </c>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f t="shared" si="30"/>
        <v>0</v>
      </c>
      <c r="AA206" s="83">
        <f>SUMIF('调整分录-上期'!$D:$D,$A206,'调整分录-上期'!F:F)</f>
        <v>0</v>
      </c>
      <c r="AB206" s="83">
        <f>SUMIF('调整分录-上期'!$D:$D,$A206,'调整分录-上期'!G:G)</f>
        <v>0</v>
      </c>
      <c r="AC206" s="83">
        <f t="shared" ref="AC206:AC209" si="36">Z206+AA206-AB206</f>
        <v>0</v>
      </c>
    </row>
    <row r="207" spans="1:29" ht="15" hidden="1">
      <c r="A207" s="118" t="s">
        <v>526</v>
      </c>
      <c r="B207" s="134" t="s">
        <v>579</v>
      </c>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f t="shared" si="30"/>
        <v>0</v>
      </c>
      <c r="AA207" s="83">
        <f>SUMIF('调整分录-上期'!$D:$D,$A207,'调整分录-上期'!F:F)</f>
        <v>0</v>
      </c>
      <c r="AB207" s="83">
        <f>SUMIF('调整分录-上期'!$D:$D,$A207,'调整分录-上期'!G:G)</f>
        <v>0</v>
      </c>
      <c r="AC207" s="83">
        <f t="shared" si="36"/>
        <v>0</v>
      </c>
    </row>
    <row r="208" spans="1:29" ht="15" hidden="1">
      <c r="A208" s="118" t="s">
        <v>527</v>
      </c>
      <c r="B208" s="134" t="s">
        <v>580</v>
      </c>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f t="shared" si="30"/>
        <v>0</v>
      </c>
      <c r="AA208" s="83">
        <f>SUMIF('调整分录-上期'!$D:$D,$A208,'调整分录-上期'!F:F)</f>
        <v>0</v>
      </c>
      <c r="AB208" s="83">
        <f>SUMIF('调整分录-上期'!$D:$D,$A208,'调整分录-上期'!G:G)</f>
        <v>0</v>
      </c>
      <c r="AC208" s="83">
        <f t="shared" si="36"/>
        <v>0</v>
      </c>
    </row>
    <row r="209" spans="1:29" ht="15" hidden="1">
      <c r="A209" s="118" t="s">
        <v>528</v>
      </c>
      <c r="B209" s="134" t="s">
        <v>581</v>
      </c>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f t="shared" si="30"/>
        <v>0</v>
      </c>
      <c r="AA209" s="83">
        <f>SUMIF('调整分录-上期'!$D:$D,$A209,'调整分录-上期'!F:F)</f>
        <v>0</v>
      </c>
      <c r="AB209" s="83">
        <f>SUMIF('调整分录-上期'!$D:$D,$A209,'调整分录-上期'!G:G)</f>
        <v>0</v>
      </c>
      <c r="AC209" s="83">
        <f t="shared" si="36"/>
        <v>0</v>
      </c>
    </row>
    <row r="210" spans="1:29" ht="15" hidden="1">
      <c r="B210" s="135" t="s">
        <v>516</v>
      </c>
      <c r="C210" s="139">
        <f>SUM(C205:C209)</f>
        <v>0</v>
      </c>
      <c r="D210" s="139"/>
      <c r="E210" s="139"/>
      <c r="F210" s="139"/>
      <c r="G210" s="139"/>
      <c r="H210" s="139"/>
      <c r="I210" s="139"/>
      <c r="J210" s="139"/>
      <c r="K210" s="139"/>
      <c r="L210" s="139"/>
      <c r="M210" s="139"/>
      <c r="N210" s="139"/>
      <c r="O210" s="139"/>
      <c r="P210" s="139"/>
      <c r="Q210" s="139"/>
      <c r="R210" s="139"/>
      <c r="S210" s="139"/>
      <c r="T210" s="139"/>
      <c r="U210" s="139"/>
      <c r="V210" s="139"/>
      <c r="W210" s="139"/>
      <c r="X210" s="139"/>
      <c r="Y210" s="139"/>
      <c r="Z210" s="139">
        <f t="shared" si="30"/>
        <v>0</v>
      </c>
      <c r="AA210" s="139">
        <f t="shared" ref="AA210:AB210" si="37">SUM(AA205:AA209)</f>
        <v>0</v>
      </c>
      <c r="AB210" s="139">
        <f t="shared" si="37"/>
        <v>0</v>
      </c>
      <c r="AC210" s="139">
        <f>SUM(AC205:AC209)</f>
        <v>0</v>
      </c>
    </row>
    <row r="211" spans="1:29" ht="15" hidden="1">
      <c r="A211" s="118" t="s">
        <v>529</v>
      </c>
      <c r="B211" s="134" t="s">
        <v>582</v>
      </c>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f t="shared" si="30"/>
        <v>0</v>
      </c>
      <c r="AA211" s="83">
        <f>SUMIF('调整分录-上期'!$D:$D,$A211,'调整分录-上期'!F:F)</f>
        <v>0</v>
      </c>
      <c r="AB211" s="83">
        <f>SUMIF('调整分录-上期'!$D:$D,$A211,'调整分录-上期'!G:G)</f>
        <v>0</v>
      </c>
      <c r="AC211" s="83">
        <f>Z211+AB211-AA211</f>
        <v>0</v>
      </c>
    </row>
    <row r="212" spans="1:29" ht="15" hidden="1">
      <c r="A212" s="118" t="s">
        <v>530</v>
      </c>
      <c r="B212" s="134" t="s">
        <v>583</v>
      </c>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f t="shared" si="30"/>
        <v>0</v>
      </c>
      <c r="AA212" s="83">
        <f>SUMIF('调整分录-上期'!$D:$D,$A212,'调整分录-上期'!F:F)</f>
        <v>0</v>
      </c>
      <c r="AB212" s="83">
        <f>SUMIF('调整分录-上期'!$D:$D,$A212,'调整分录-上期'!G:G)</f>
        <v>0</v>
      </c>
      <c r="AC212" s="83">
        <f t="shared" ref="AC212:AC214" si="38">Z212+AB212-AA212</f>
        <v>0</v>
      </c>
    </row>
    <row r="213" spans="1:29" ht="15" hidden="1">
      <c r="A213" s="118" t="s">
        <v>531</v>
      </c>
      <c r="B213" s="134" t="s">
        <v>584</v>
      </c>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f t="shared" si="30"/>
        <v>0</v>
      </c>
      <c r="AA213" s="83">
        <f>SUMIF('调整分录-上期'!$D:$D,$A213,'调整分录-上期'!F:F)</f>
        <v>0</v>
      </c>
      <c r="AB213" s="83">
        <f>SUMIF('调整分录-上期'!$D:$D,$A213,'调整分录-上期'!G:G)</f>
        <v>0</v>
      </c>
      <c r="AC213" s="83">
        <f t="shared" si="38"/>
        <v>0</v>
      </c>
    </row>
    <row r="214" spans="1:29" ht="15" hidden="1">
      <c r="A214" s="118" t="s">
        <v>532</v>
      </c>
      <c r="B214" s="134" t="s">
        <v>585</v>
      </c>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f t="shared" si="30"/>
        <v>0</v>
      </c>
      <c r="AA214" s="83">
        <f>SUMIF('调整分录-上期'!$D:$D,$A214,'调整分录-上期'!F:F)</f>
        <v>0</v>
      </c>
      <c r="AB214" s="83">
        <f>SUMIF('调整分录-上期'!$D:$D,$A214,'调整分录-上期'!G:G)</f>
        <v>0</v>
      </c>
      <c r="AC214" s="83">
        <f t="shared" si="38"/>
        <v>0</v>
      </c>
    </row>
    <row r="215" spans="1:29" ht="15" hidden="1">
      <c r="B215" s="135" t="s">
        <v>521</v>
      </c>
      <c r="C215" s="139">
        <f>SUM(C211:C214)</f>
        <v>0</v>
      </c>
      <c r="D215" s="139"/>
      <c r="E215" s="139"/>
      <c r="F215" s="139"/>
      <c r="G215" s="139"/>
      <c r="H215" s="139"/>
      <c r="I215" s="139"/>
      <c r="J215" s="139"/>
      <c r="K215" s="139"/>
      <c r="L215" s="139"/>
      <c r="M215" s="139"/>
      <c r="N215" s="139"/>
      <c r="O215" s="139"/>
      <c r="P215" s="139"/>
      <c r="Q215" s="139"/>
      <c r="R215" s="139"/>
      <c r="S215" s="139"/>
      <c r="T215" s="139"/>
      <c r="U215" s="139"/>
      <c r="V215" s="139"/>
      <c r="W215" s="139"/>
      <c r="X215" s="139"/>
      <c r="Y215" s="139"/>
      <c r="Z215" s="139">
        <f t="shared" si="30"/>
        <v>0</v>
      </c>
      <c r="AA215" s="139">
        <f t="shared" ref="AA215:AB215" si="39">SUM(AA211:AA214)</f>
        <v>0</v>
      </c>
      <c r="AB215" s="139">
        <f t="shared" si="39"/>
        <v>0</v>
      </c>
      <c r="AC215" s="139">
        <f>SUM(AC211:AC214)</f>
        <v>0</v>
      </c>
    </row>
    <row r="216" spans="1:29" ht="15" hidden="1">
      <c r="B216" s="135" t="s">
        <v>533</v>
      </c>
      <c r="C216" s="139">
        <f>C210-C215</f>
        <v>0</v>
      </c>
      <c r="D216" s="139"/>
      <c r="E216" s="139"/>
      <c r="F216" s="139"/>
      <c r="G216" s="139"/>
      <c r="H216" s="139"/>
      <c r="I216" s="139"/>
      <c r="J216" s="139"/>
      <c r="K216" s="139"/>
      <c r="L216" s="139"/>
      <c r="M216" s="139"/>
      <c r="N216" s="139"/>
      <c r="O216" s="139"/>
      <c r="P216" s="139"/>
      <c r="Q216" s="139"/>
      <c r="R216" s="139"/>
      <c r="S216" s="139"/>
      <c r="T216" s="139"/>
      <c r="U216" s="139"/>
      <c r="V216" s="139"/>
      <c r="W216" s="139"/>
      <c r="X216" s="139"/>
      <c r="Y216" s="139"/>
      <c r="Z216" s="139">
        <f t="shared" si="30"/>
        <v>0</v>
      </c>
      <c r="AA216" s="139">
        <f t="shared" ref="AA216:AB216" si="40">AA210-AA215</f>
        <v>0</v>
      </c>
      <c r="AB216" s="139">
        <f t="shared" si="40"/>
        <v>0</v>
      </c>
      <c r="AC216" s="139">
        <f>AC210-AC215</f>
        <v>0</v>
      </c>
    </row>
    <row r="217" spans="1:29" ht="15" hidden="1">
      <c r="B217" s="137" t="s">
        <v>534</v>
      </c>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f t="shared" si="30"/>
        <v>0</v>
      </c>
      <c r="AA217" s="109"/>
      <c r="AB217" s="109"/>
      <c r="AC217" s="109"/>
    </row>
    <row r="218" spans="1:29" ht="15" hidden="1">
      <c r="A218" s="118" t="s">
        <v>535</v>
      </c>
      <c r="B218" s="134" t="s">
        <v>586</v>
      </c>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f t="shared" si="30"/>
        <v>0</v>
      </c>
      <c r="AA218" s="83">
        <f>SUMIF('调整分录-上期'!$D:$D,$A218,'调整分录-上期'!F:F)</f>
        <v>0</v>
      </c>
      <c r="AB218" s="83">
        <f>SUMIF('调整分录-上期'!$D:$D,$A218,'调整分录-上期'!G:G)</f>
        <v>0</v>
      </c>
      <c r="AC218" s="83">
        <f>Z218+AA218-AB218</f>
        <v>0</v>
      </c>
    </row>
    <row r="219" spans="1:29" ht="15" hidden="1">
      <c r="A219" s="118" t="s">
        <v>536</v>
      </c>
      <c r="B219" s="134" t="s">
        <v>587</v>
      </c>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f t="shared" si="30"/>
        <v>0</v>
      </c>
      <c r="AA219" s="83">
        <f>SUMIF('调整分录-上期'!$D:$D,$A219,'调整分录-上期'!F:F)</f>
        <v>0</v>
      </c>
      <c r="AB219" s="83">
        <f>SUMIF('调整分录-上期'!$D:$D,$A219,'调整分录-上期'!G:G)</f>
        <v>0</v>
      </c>
      <c r="AC219" s="83">
        <f t="shared" ref="AC219:AC220" si="41">Z219+AA219-AB219</f>
        <v>0</v>
      </c>
    </row>
    <row r="220" spans="1:29" ht="15" hidden="1">
      <c r="A220" s="118" t="s">
        <v>537</v>
      </c>
      <c r="B220" s="134" t="s">
        <v>588</v>
      </c>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f t="shared" si="30"/>
        <v>0</v>
      </c>
      <c r="AA220" s="83">
        <f>SUMIF('调整分录-上期'!$D:$D,$A220,'调整分录-上期'!F:F)</f>
        <v>0</v>
      </c>
      <c r="AB220" s="83">
        <f>SUMIF('调整分录-上期'!$D:$D,$A220,'调整分录-上期'!G:G)</f>
        <v>0</v>
      </c>
      <c r="AC220" s="83">
        <f t="shared" si="41"/>
        <v>0</v>
      </c>
    </row>
    <row r="221" spans="1:29" ht="15" hidden="1">
      <c r="B221" s="135" t="s">
        <v>516</v>
      </c>
      <c r="C221" s="139">
        <f>SUM(C218:C220)</f>
        <v>0</v>
      </c>
      <c r="D221" s="139"/>
      <c r="E221" s="139"/>
      <c r="F221" s="139"/>
      <c r="G221" s="139"/>
      <c r="H221" s="139"/>
      <c r="I221" s="139"/>
      <c r="J221" s="139"/>
      <c r="K221" s="139"/>
      <c r="L221" s="139"/>
      <c r="M221" s="139"/>
      <c r="N221" s="139"/>
      <c r="O221" s="139"/>
      <c r="P221" s="139"/>
      <c r="Q221" s="139"/>
      <c r="R221" s="139"/>
      <c r="S221" s="139"/>
      <c r="T221" s="139"/>
      <c r="U221" s="139"/>
      <c r="V221" s="139"/>
      <c r="W221" s="139"/>
      <c r="X221" s="139"/>
      <c r="Y221" s="139"/>
      <c r="Z221" s="139">
        <f t="shared" si="30"/>
        <v>0</v>
      </c>
      <c r="AA221" s="139">
        <f t="shared" ref="AA221:AB221" si="42">SUM(AA218:AA220)</f>
        <v>0</v>
      </c>
      <c r="AB221" s="139">
        <f t="shared" si="42"/>
        <v>0</v>
      </c>
      <c r="AC221" s="139">
        <f>SUM(AC218:AC220)</f>
        <v>0</v>
      </c>
    </row>
    <row r="222" spans="1:29" ht="15" hidden="1">
      <c r="A222" s="118" t="s">
        <v>538</v>
      </c>
      <c r="B222" s="134" t="s">
        <v>589</v>
      </c>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f t="shared" si="30"/>
        <v>0</v>
      </c>
      <c r="AA222" s="83">
        <f>SUMIF('调整分录-上期'!$D:$D,$A222,'调整分录-上期'!F:F)</f>
        <v>0</v>
      </c>
      <c r="AB222" s="83">
        <f>SUMIF('调整分录-上期'!$D:$D,$A222,'调整分录-上期'!G:G)</f>
        <v>0</v>
      </c>
      <c r="AC222" s="83">
        <f>Z222+AB222-AA222</f>
        <v>0</v>
      </c>
    </row>
    <row r="223" spans="1:29" ht="15" hidden="1">
      <c r="A223" s="118" t="s">
        <v>539</v>
      </c>
      <c r="B223" s="134" t="s">
        <v>611</v>
      </c>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f t="shared" si="30"/>
        <v>0</v>
      </c>
      <c r="AA223" s="83">
        <f>SUMIF('调整分录-上期'!$D:$D,$A223,'调整分录-上期'!F:F)</f>
        <v>0</v>
      </c>
      <c r="AB223" s="83">
        <f>SUMIF('调整分录-上期'!$D:$D,$A223,'调整分录-上期'!G:G)</f>
        <v>0</v>
      </c>
      <c r="AC223" s="83">
        <f t="shared" ref="AC223:AC224" si="43">Z223+AB223-AA223</f>
        <v>0</v>
      </c>
    </row>
    <row r="224" spans="1:29" ht="15" hidden="1">
      <c r="A224" s="118" t="s">
        <v>540</v>
      </c>
      <c r="B224" s="134" t="s">
        <v>590</v>
      </c>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f t="shared" si="30"/>
        <v>0</v>
      </c>
      <c r="AA224" s="83">
        <f>SUMIF('调整分录-上期'!$D:$D,$A224,'调整分录-上期'!F:F)</f>
        <v>0</v>
      </c>
      <c r="AB224" s="83">
        <f>SUMIF('调整分录-上期'!$D:$D,$A224,'调整分录-上期'!G:G)</f>
        <v>0</v>
      </c>
      <c r="AC224" s="83">
        <f t="shared" si="43"/>
        <v>0</v>
      </c>
    </row>
    <row r="225" spans="1:29" ht="15" hidden="1">
      <c r="B225" s="135" t="s">
        <v>521</v>
      </c>
      <c r="C225" s="139">
        <f>SUM(C222:C224)</f>
        <v>0</v>
      </c>
      <c r="D225" s="139"/>
      <c r="E225" s="139"/>
      <c r="F225" s="139"/>
      <c r="G225" s="139"/>
      <c r="H225" s="139"/>
      <c r="I225" s="139"/>
      <c r="J225" s="139"/>
      <c r="K225" s="139"/>
      <c r="L225" s="139"/>
      <c r="M225" s="139"/>
      <c r="N225" s="139"/>
      <c r="O225" s="139"/>
      <c r="P225" s="139"/>
      <c r="Q225" s="139"/>
      <c r="R225" s="139"/>
      <c r="S225" s="139"/>
      <c r="T225" s="139"/>
      <c r="U225" s="139"/>
      <c r="V225" s="139"/>
      <c r="W225" s="139"/>
      <c r="X225" s="139"/>
      <c r="Y225" s="139"/>
      <c r="Z225" s="139">
        <f t="shared" si="30"/>
        <v>0</v>
      </c>
      <c r="AA225" s="139">
        <f>SUM(AA222:AA224)</f>
        <v>0</v>
      </c>
      <c r="AB225" s="139">
        <f>SUM(AB222:AB224)</f>
        <v>0</v>
      </c>
      <c r="AC225" s="139">
        <f>SUM(AC222:AC224)</f>
        <v>0</v>
      </c>
    </row>
    <row r="226" spans="1:29" ht="15" hidden="1">
      <c r="B226" s="135" t="s">
        <v>541</v>
      </c>
      <c r="C226" s="139">
        <f>C221-C225</f>
        <v>0</v>
      </c>
      <c r="D226" s="139"/>
      <c r="E226" s="139"/>
      <c r="F226" s="139"/>
      <c r="G226" s="139"/>
      <c r="H226" s="139"/>
      <c r="I226" s="139"/>
      <c r="J226" s="139"/>
      <c r="K226" s="139"/>
      <c r="L226" s="139"/>
      <c r="M226" s="139"/>
      <c r="N226" s="139"/>
      <c r="O226" s="139"/>
      <c r="P226" s="139"/>
      <c r="Q226" s="139"/>
      <c r="R226" s="139"/>
      <c r="S226" s="139"/>
      <c r="T226" s="139"/>
      <c r="U226" s="139"/>
      <c r="V226" s="139"/>
      <c r="W226" s="139"/>
      <c r="X226" s="139"/>
      <c r="Y226" s="139"/>
      <c r="Z226" s="139">
        <f t="shared" si="30"/>
        <v>0</v>
      </c>
      <c r="AA226" s="139">
        <f>AA221-AA225</f>
        <v>0</v>
      </c>
      <c r="AB226" s="139">
        <f>AB221-AB225</f>
        <v>0</v>
      </c>
      <c r="AC226" s="139">
        <f>AC221-AC225</f>
        <v>0</v>
      </c>
    </row>
    <row r="227" spans="1:29" ht="15" hidden="1">
      <c r="A227" s="118" t="s">
        <v>753</v>
      </c>
      <c r="B227" s="134" t="s">
        <v>591</v>
      </c>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f t="shared" si="30"/>
        <v>0</v>
      </c>
      <c r="AA227" s="83">
        <f>SUMIF('调整分录-上期'!$D:$D,$A227,'调整分录-上期'!F:F)</f>
        <v>0</v>
      </c>
      <c r="AB227" s="83">
        <f>SUMIF('调整分录-上期'!$D:$D,$A227,'调整分录-上期'!G:G)</f>
        <v>0</v>
      </c>
      <c r="AC227" s="83">
        <f>Z227+AA227-AB227</f>
        <v>0</v>
      </c>
    </row>
    <row r="228" spans="1:29" ht="15" hidden="1">
      <c r="B228" s="135" t="s">
        <v>593</v>
      </c>
      <c r="C228" s="139">
        <f>C203+C216+C226+C227</f>
        <v>0</v>
      </c>
      <c r="D228" s="139"/>
      <c r="E228" s="139"/>
      <c r="F228" s="139"/>
      <c r="G228" s="139"/>
      <c r="H228" s="139"/>
      <c r="I228" s="139"/>
      <c r="J228" s="139"/>
      <c r="K228" s="139"/>
      <c r="L228" s="139"/>
      <c r="M228" s="139"/>
      <c r="N228" s="139"/>
      <c r="O228" s="139"/>
      <c r="P228" s="139"/>
      <c r="Q228" s="139"/>
      <c r="R228" s="139"/>
      <c r="S228" s="139"/>
      <c r="T228" s="139"/>
      <c r="U228" s="139"/>
      <c r="V228" s="139"/>
      <c r="W228" s="139"/>
      <c r="X228" s="139"/>
      <c r="Y228" s="139"/>
      <c r="Z228" s="139">
        <f t="shared" si="30"/>
        <v>0</v>
      </c>
      <c r="AA228" s="139">
        <f>AA203+AA216+AA226+AA227</f>
        <v>0</v>
      </c>
      <c r="AB228" s="139">
        <f>AB203+AB216+AB226+AB227</f>
        <v>0</v>
      </c>
      <c r="AC228" s="139">
        <f>AC203+AC216+AC226+AC227</f>
        <v>0</v>
      </c>
    </row>
    <row r="229" spans="1:29" ht="15" hidden="1">
      <c r="A229" s="118" t="s">
        <v>542</v>
      </c>
      <c r="B229" s="134" t="s">
        <v>592</v>
      </c>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f t="shared" si="30"/>
        <v>0</v>
      </c>
      <c r="AA229" s="83">
        <f>SUMIF('调整分录-上期'!$D:$D,$A229,'调整分录-上期'!F:F)</f>
        <v>0</v>
      </c>
      <c r="AB229" s="83">
        <f>SUMIF('调整分录-上期'!$D:$D,$A229,'调整分录-上期'!G:G)</f>
        <v>0</v>
      </c>
      <c r="AC229" s="83"/>
    </row>
    <row r="230" spans="1:29" ht="15" hidden="1">
      <c r="B230" s="135" t="s">
        <v>543</v>
      </c>
      <c r="C230" s="139">
        <f>C228+C229</f>
        <v>0</v>
      </c>
      <c r="D230" s="139"/>
      <c r="E230" s="139"/>
      <c r="F230" s="139"/>
      <c r="G230" s="139"/>
      <c r="H230" s="139"/>
      <c r="I230" s="139"/>
      <c r="J230" s="139"/>
      <c r="K230" s="139"/>
      <c r="L230" s="139"/>
      <c r="M230" s="139"/>
      <c r="N230" s="139"/>
      <c r="O230" s="139"/>
      <c r="P230" s="139"/>
      <c r="Q230" s="139"/>
      <c r="R230" s="139"/>
      <c r="S230" s="139"/>
      <c r="T230" s="139"/>
      <c r="U230" s="139"/>
      <c r="V230" s="139"/>
      <c r="W230" s="139"/>
      <c r="X230" s="139"/>
      <c r="Y230" s="139"/>
      <c r="Z230" s="139">
        <f t="shared" si="30"/>
        <v>0</v>
      </c>
      <c r="AA230" s="139">
        <f t="shared" ref="AA230" si="44">AA228+AA229</f>
        <v>0</v>
      </c>
      <c r="AB230" s="139">
        <f t="shared" ref="AB230" si="45">AB228+AB229</f>
        <v>0</v>
      </c>
      <c r="AC230" s="139">
        <f t="shared" ref="AC230" si="46">AC228+AC229</f>
        <v>0</v>
      </c>
    </row>
    <row r="231" spans="1:29" s="125" customFormat="1" ht="15" hidden="1">
      <c r="B231" s="136"/>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f t="shared" si="30"/>
        <v>0</v>
      </c>
      <c r="AA231" s="100"/>
      <c r="AB231" s="100"/>
      <c r="AC231" s="100"/>
    </row>
    <row r="232" spans="1:29" ht="15" hidden="1">
      <c r="B232" s="137" t="s">
        <v>544</v>
      </c>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f t="shared" si="30"/>
        <v>0</v>
      </c>
      <c r="AA232" s="109">
        <f>SUMIF('调整分录-上期'!$D:$D,$A232,'调整分录-上期'!F:F)</f>
        <v>0</v>
      </c>
      <c r="AB232" s="109">
        <f>SUMIF('调整分录-上期'!$D:$D,$A232,'调整分录-上期'!G:G)</f>
        <v>0</v>
      </c>
      <c r="AC232" s="109"/>
    </row>
    <row r="233" spans="1:29" ht="15" hidden="1">
      <c r="A233" s="118" t="s">
        <v>594</v>
      </c>
      <c r="B233" s="141" t="s">
        <v>595</v>
      </c>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f t="shared" si="30"/>
        <v>0</v>
      </c>
      <c r="AA233" s="83">
        <f>SUMIF('调整分录-上期'!$D:$D,$A233,'调整分录-上期'!F:F)</f>
        <v>0</v>
      </c>
      <c r="AB233" s="83">
        <f>SUMIF('调整分录-上期'!$D:$D,$A233,'调整分录-上期'!G:G)</f>
        <v>0</v>
      </c>
      <c r="AC233" s="83">
        <f>Z233+AA233-AB233</f>
        <v>0</v>
      </c>
    </row>
    <row r="234" spans="1:29" ht="15" hidden="1">
      <c r="A234" s="118" t="s">
        <v>749</v>
      </c>
      <c r="B234" s="134" t="s">
        <v>748</v>
      </c>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f t="shared" si="30"/>
        <v>0</v>
      </c>
      <c r="AA234" s="83">
        <f>SUMIF('调整分录-上期'!$D:$D,$A234,'调整分录-上期'!F:F)</f>
        <v>0</v>
      </c>
      <c r="AB234" s="83">
        <f>SUMIF('调整分录-上期'!$D:$D,$A234,'调整分录-上期'!G:G)</f>
        <v>0</v>
      </c>
      <c r="AC234" s="83">
        <f t="shared" ref="AC234:AC249" si="47">Z234+AA234-AB234</f>
        <v>0</v>
      </c>
    </row>
    <row r="235" spans="1:29" ht="15" hidden="1">
      <c r="A235" s="118" t="s">
        <v>750</v>
      </c>
      <c r="B235" s="134" t="s">
        <v>747</v>
      </c>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f t="shared" si="30"/>
        <v>0</v>
      </c>
      <c r="AA235" s="83">
        <f>SUMIF('调整分录-上期'!$D:$D,$A235,'调整分录-上期'!F:F)</f>
        <v>0</v>
      </c>
      <c r="AB235" s="83">
        <f>SUMIF('调整分录-上期'!$D:$D,$A235,'调整分录-上期'!G:G)</f>
        <v>0</v>
      </c>
      <c r="AC235" s="83">
        <f t="shared" ref="AC235" si="48">Z235+AA235-AB235</f>
        <v>0</v>
      </c>
    </row>
    <row r="236" spans="1:29" ht="15" hidden="1">
      <c r="A236" s="118" t="s">
        <v>596</v>
      </c>
      <c r="B236" s="134" t="s">
        <v>612</v>
      </c>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f t="shared" si="30"/>
        <v>0</v>
      </c>
      <c r="AA236" s="83">
        <f>SUMIF('调整分录-上期'!$D:$D,$A236,'调整分录-上期'!F:F)</f>
        <v>0</v>
      </c>
      <c r="AB236" s="83">
        <f>SUMIF('调整分录-上期'!$D:$D,$A236,'调整分录-上期'!G:G)</f>
        <v>0</v>
      </c>
      <c r="AC236" s="83">
        <f t="shared" si="47"/>
        <v>0</v>
      </c>
    </row>
    <row r="237" spans="1:29" ht="15" hidden="1">
      <c r="A237" s="118" t="s">
        <v>597</v>
      </c>
      <c r="B237" s="134" t="s">
        <v>613</v>
      </c>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f t="shared" si="30"/>
        <v>0</v>
      </c>
      <c r="AA237" s="83">
        <f>SUMIF('调整分录-上期'!$D:$D,$A237,'调整分录-上期'!F:F)</f>
        <v>0</v>
      </c>
      <c r="AB237" s="83">
        <f>SUMIF('调整分录-上期'!$D:$D,$A237,'调整分录-上期'!G:G)</f>
        <v>0</v>
      </c>
      <c r="AC237" s="83">
        <f t="shared" si="47"/>
        <v>0</v>
      </c>
    </row>
    <row r="238" spans="1:29" ht="15" hidden="1">
      <c r="A238" s="118" t="s">
        <v>598</v>
      </c>
      <c r="B238" s="134" t="s">
        <v>545</v>
      </c>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f t="shared" si="30"/>
        <v>0</v>
      </c>
      <c r="AA238" s="83">
        <f>SUMIF('调整分录-上期'!$D:$D,$A238,'调整分录-上期'!F:F)</f>
        <v>0</v>
      </c>
      <c r="AB238" s="83">
        <f>SUMIF('调整分录-上期'!$D:$D,$A238,'调整分录-上期'!G:G)</f>
        <v>0</v>
      </c>
      <c r="AC238" s="83">
        <f t="shared" si="47"/>
        <v>0</v>
      </c>
    </row>
    <row r="239" spans="1:29" ht="15" hidden="1">
      <c r="A239" s="118" t="s">
        <v>599</v>
      </c>
      <c r="B239" s="134" t="s">
        <v>546</v>
      </c>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f t="shared" si="30"/>
        <v>0</v>
      </c>
      <c r="AA239" s="83">
        <f>SUMIF('调整分录-上期'!$D:$D,$A239,'调整分录-上期'!F:F)</f>
        <v>0</v>
      </c>
      <c r="AB239" s="83">
        <f>SUMIF('调整分录-上期'!$D:$D,$A239,'调整分录-上期'!G:G)</f>
        <v>0</v>
      </c>
      <c r="AC239" s="83">
        <f t="shared" si="47"/>
        <v>0</v>
      </c>
    </row>
    <row r="240" spans="1:29" ht="15" hidden="1">
      <c r="A240" s="118" t="s">
        <v>600</v>
      </c>
      <c r="B240" s="134" t="s">
        <v>547</v>
      </c>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f t="shared" si="30"/>
        <v>0</v>
      </c>
      <c r="AA240" s="83">
        <f>SUMIF('调整分录-上期'!$D:$D,$A240,'调整分录-上期'!F:F)</f>
        <v>0</v>
      </c>
      <c r="AB240" s="83">
        <f>SUMIF('调整分录-上期'!$D:$D,$A240,'调整分录-上期'!G:G)</f>
        <v>0</v>
      </c>
      <c r="AC240" s="83">
        <f t="shared" si="47"/>
        <v>0</v>
      </c>
    </row>
    <row r="241" spans="1:29" ht="15" hidden="1">
      <c r="A241" s="118" t="s">
        <v>189</v>
      </c>
      <c r="B241" s="134" t="s">
        <v>548</v>
      </c>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f t="shared" si="30"/>
        <v>0</v>
      </c>
      <c r="AA241" s="83">
        <f>SUMIF('调整分录-上期'!$D:$D,$A241,'调整分录-上期'!F:F)</f>
        <v>0</v>
      </c>
      <c r="AB241" s="83">
        <f>SUMIF('调整分录-上期'!$D:$D,$A241,'调整分录-上期'!G:G)</f>
        <v>0</v>
      </c>
      <c r="AC241" s="83">
        <f t="shared" si="47"/>
        <v>0</v>
      </c>
    </row>
    <row r="242" spans="1:29" ht="15" hidden="1">
      <c r="A242" s="118" t="s">
        <v>601</v>
      </c>
      <c r="B242" s="134" t="s">
        <v>549</v>
      </c>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f t="shared" si="30"/>
        <v>0</v>
      </c>
      <c r="AA242" s="83">
        <f>SUMIF('调整分录-上期'!$D:$D,$A242,'调整分录-上期'!F:F)</f>
        <v>0</v>
      </c>
      <c r="AB242" s="83">
        <f>SUMIF('调整分录-上期'!$D:$D,$A242,'调整分录-上期'!G:G)</f>
        <v>0</v>
      </c>
      <c r="AC242" s="83">
        <f t="shared" si="47"/>
        <v>0</v>
      </c>
    </row>
    <row r="243" spans="1:29" ht="15" hidden="1">
      <c r="A243" s="118" t="s">
        <v>602</v>
      </c>
      <c r="B243" s="134" t="s">
        <v>550</v>
      </c>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f t="shared" si="30"/>
        <v>0</v>
      </c>
      <c r="AA243" s="83">
        <f>SUMIF('调整分录-上期'!$D:$D,$A243,'调整分录-上期'!F:F)</f>
        <v>0</v>
      </c>
      <c r="AB243" s="83">
        <f>SUMIF('调整分录-上期'!$D:$D,$A243,'调整分录-上期'!G:G)</f>
        <v>0</v>
      </c>
      <c r="AC243" s="83">
        <f t="shared" si="47"/>
        <v>0</v>
      </c>
    </row>
    <row r="244" spans="1:29" ht="15" hidden="1">
      <c r="A244" s="118" t="s">
        <v>603</v>
      </c>
      <c r="B244" s="134" t="s">
        <v>551</v>
      </c>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f t="shared" si="30"/>
        <v>0</v>
      </c>
      <c r="AA244" s="83">
        <f>SUMIF('调整分录-上期'!$D:$D,$A244,'调整分录-上期'!F:F)</f>
        <v>0</v>
      </c>
      <c r="AB244" s="83">
        <f>SUMIF('调整分录-上期'!$D:$D,$A244,'调整分录-上期'!G:G)</f>
        <v>0</v>
      </c>
      <c r="AC244" s="83">
        <f t="shared" si="47"/>
        <v>0</v>
      </c>
    </row>
    <row r="245" spans="1:29" ht="15" hidden="1">
      <c r="A245" s="118" t="s">
        <v>604</v>
      </c>
      <c r="B245" s="134" t="s">
        <v>552</v>
      </c>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f t="shared" si="30"/>
        <v>0</v>
      </c>
      <c r="AA245" s="83">
        <f>SUMIF('调整分录-上期'!$D:$D,$A245,'调整分录-上期'!F:F)</f>
        <v>0</v>
      </c>
      <c r="AB245" s="83">
        <f>SUMIF('调整分录-上期'!$D:$D,$A245,'调整分录-上期'!G:G)</f>
        <v>0</v>
      </c>
      <c r="AC245" s="83">
        <f t="shared" si="47"/>
        <v>0</v>
      </c>
    </row>
    <row r="246" spans="1:29" ht="15" hidden="1">
      <c r="A246" s="118" t="s">
        <v>605</v>
      </c>
      <c r="B246" s="134" t="s">
        <v>553</v>
      </c>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f t="shared" si="30"/>
        <v>0</v>
      </c>
      <c r="AA246" s="83">
        <f>SUMIF('调整分录-上期'!$D:$D,$A246,'调整分录-上期'!F:F)</f>
        <v>0</v>
      </c>
      <c r="AB246" s="83">
        <f>SUMIF('调整分录-上期'!$D:$D,$A246,'调整分录-上期'!G:G)</f>
        <v>0</v>
      </c>
      <c r="AC246" s="83">
        <f t="shared" si="47"/>
        <v>0</v>
      </c>
    </row>
    <row r="247" spans="1:29" ht="15" hidden="1">
      <c r="A247" s="118" t="s">
        <v>606</v>
      </c>
      <c r="B247" s="134" t="s">
        <v>554</v>
      </c>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f t="shared" si="30"/>
        <v>0</v>
      </c>
      <c r="AA247" s="83">
        <f>SUMIF('调整分录-上期'!$D:$D,$A247,'调整分录-上期'!F:F)</f>
        <v>0</v>
      </c>
      <c r="AB247" s="83">
        <f>SUMIF('调整分录-上期'!$D:$D,$A247,'调整分录-上期'!G:G)</f>
        <v>0</v>
      </c>
      <c r="AC247" s="83">
        <f t="shared" si="47"/>
        <v>0</v>
      </c>
    </row>
    <row r="248" spans="1:29" ht="15" hidden="1">
      <c r="A248" s="118" t="s">
        <v>607</v>
      </c>
      <c r="B248" s="134" t="s">
        <v>555</v>
      </c>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f t="shared" si="30"/>
        <v>0</v>
      </c>
      <c r="AA248" s="83">
        <f>SUMIF('调整分录-上期'!$D:$D,$A248,'调整分录-上期'!F:F)</f>
        <v>0</v>
      </c>
      <c r="AB248" s="83">
        <f>SUMIF('调整分录-上期'!$D:$D,$A248,'调整分录-上期'!G:G)</f>
        <v>0</v>
      </c>
      <c r="AC248" s="83">
        <f t="shared" si="47"/>
        <v>0</v>
      </c>
    </row>
    <row r="249" spans="1:29" ht="15" hidden="1">
      <c r="A249" s="118" t="s">
        <v>608</v>
      </c>
      <c r="B249" s="134" t="s">
        <v>556</v>
      </c>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f t="shared" si="30"/>
        <v>0</v>
      </c>
      <c r="AA249" s="83">
        <f>SUMIF('调整分录-上期'!$D:$D,$A249,'调整分录-上期'!F:F)</f>
        <v>0</v>
      </c>
      <c r="AB249" s="83">
        <f>SUMIF('调整分录-上期'!$D:$D,$A249,'调整分录-上期'!G:G)</f>
        <v>0</v>
      </c>
      <c r="AC249" s="83">
        <f t="shared" si="47"/>
        <v>0</v>
      </c>
    </row>
    <row r="250" spans="1:29" ht="15" hidden="1">
      <c r="B250" s="135" t="s">
        <v>557</v>
      </c>
      <c r="C250" s="139">
        <f>SUM(C233:C249)</f>
        <v>0</v>
      </c>
      <c r="D250" s="139"/>
      <c r="E250" s="139"/>
      <c r="F250" s="139"/>
      <c r="G250" s="139"/>
      <c r="H250" s="139"/>
      <c r="I250" s="139"/>
      <c r="J250" s="139"/>
      <c r="K250" s="139"/>
      <c r="L250" s="139"/>
      <c r="M250" s="139"/>
      <c r="N250" s="139"/>
      <c r="O250" s="139"/>
      <c r="P250" s="139"/>
      <c r="Q250" s="139"/>
      <c r="R250" s="139"/>
      <c r="S250" s="139"/>
      <c r="T250" s="139"/>
      <c r="U250" s="139"/>
      <c r="V250" s="139"/>
      <c r="W250" s="139"/>
      <c r="X250" s="139"/>
      <c r="Y250" s="139"/>
      <c r="Z250" s="139">
        <f t="shared" si="30"/>
        <v>0</v>
      </c>
      <c r="AA250" s="139">
        <f>SUM(AA233:AA249)</f>
        <v>0</v>
      </c>
      <c r="AB250" s="139">
        <f>SUM(AB233:AB249)</f>
        <v>0</v>
      </c>
      <c r="AC250" s="139">
        <f>SUM(AC233:AC249)</f>
        <v>0</v>
      </c>
    </row>
    <row r="251" spans="1:29" ht="15" hidden="1">
      <c r="B251" s="138" t="s">
        <v>558</v>
      </c>
      <c r="C251" s="109">
        <f>C250-C203</f>
        <v>0</v>
      </c>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f t="shared" si="30"/>
        <v>0</v>
      </c>
      <c r="AA251" s="109">
        <f>AA250-AA203</f>
        <v>0</v>
      </c>
      <c r="AB251" s="109">
        <f>AB250-AB203</f>
        <v>0</v>
      </c>
      <c r="AC251" s="109">
        <f>AC250-AC203</f>
        <v>0</v>
      </c>
    </row>
    <row r="252" spans="1:29" ht="15" hidden="1">
      <c r="B252" s="134" t="s">
        <v>559</v>
      </c>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f t="shared" si="30"/>
        <v>0</v>
      </c>
      <c r="AA252" s="83">
        <f>SUMIF('调整分录-上期'!$D:$D,$A252,'调整分录-上期'!F:F)</f>
        <v>0</v>
      </c>
      <c r="AB252" s="83">
        <f>SUMIF('调整分录-上期'!$D:$D,$A252,'调整分录-上期'!G:G)</f>
        <v>0</v>
      </c>
      <c r="AC252" s="83">
        <f t="shared" ref="AC252:AC262" si="49">Z252+AA252-AB252</f>
        <v>0</v>
      </c>
    </row>
    <row r="253" spans="1:29" ht="15" hidden="1">
      <c r="B253" s="134" t="s">
        <v>560</v>
      </c>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f t="shared" si="30"/>
        <v>0</v>
      </c>
      <c r="AA253" s="83">
        <f>SUMIF('调整分录-上期'!$D:$D,$A253,'调整分录-上期'!F:F)</f>
        <v>0</v>
      </c>
      <c r="AB253" s="83">
        <f>SUMIF('调整分录-上期'!$D:$D,$A253,'调整分录-上期'!G:G)</f>
        <v>0</v>
      </c>
      <c r="AC253" s="83">
        <f t="shared" si="49"/>
        <v>0</v>
      </c>
    </row>
    <row r="254" spans="1:29" ht="15" hidden="1">
      <c r="B254" s="134" t="s">
        <v>561</v>
      </c>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f t="shared" si="30"/>
        <v>0</v>
      </c>
      <c r="AA254" s="83">
        <f>SUMIF('调整分录-上期'!$D:$D,$A254,'调整分录-上期'!F:F)</f>
        <v>0</v>
      </c>
      <c r="AB254" s="83">
        <f>SUMIF('调整分录-上期'!$D:$D,$A254,'调整分录-上期'!G:G)</f>
        <v>0</v>
      </c>
      <c r="AC254" s="83">
        <f t="shared" si="49"/>
        <v>0</v>
      </c>
    </row>
    <row r="255" spans="1:29" ht="15" hidden="1">
      <c r="B255" s="134" t="s">
        <v>562</v>
      </c>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f t="shared" si="30"/>
        <v>0</v>
      </c>
      <c r="AA255" s="83">
        <f>SUMIF('调整分录-上期'!$D:$D,$A255,'调整分录-上期'!F:F)</f>
        <v>0</v>
      </c>
      <c r="AB255" s="83">
        <f>SUMIF('调整分录-上期'!$D:$D,$A255,'调整分录-上期'!G:G)</f>
        <v>0</v>
      </c>
      <c r="AC255" s="83">
        <f t="shared" si="49"/>
        <v>0</v>
      </c>
    </row>
    <row r="256" spans="1:29" ht="15" hidden="1">
      <c r="B256" s="134" t="s">
        <v>563</v>
      </c>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f t="shared" si="30"/>
        <v>0</v>
      </c>
      <c r="AA256" s="83">
        <f>SUMIF('调整分录-上期'!$D:$D,$A256,'调整分录-上期'!F:F)</f>
        <v>0</v>
      </c>
      <c r="AB256" s="83">
        <f>SUMIF('调整分录-上期'!$D:$D,$A256,'调整分录-上期'!G:G)</f>
        <v>0</v>
      </c>
      <c r="AC256" s="83">
        <f t="shared" si="49"/>
        <v>0</v>
      </c>
    </row>
    <row r="257" spans="2:29" ht="15" hidden="1">
      <c r="B257" s="134" t="s">
        <v>564</v>
      </c>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f t="shared" ref="Z257:Z264" si="50">SUM(C257:Y257)</f>
        <v>0</v>
      </c>
      <c r="AA257" s="83">
        <f>SUMIF('调整分录-上期'!$D:$D,$A257,'调整分录-上期'!F:F)</f>
        <v>0</v>
      </c>
      <c r="AB257" s="83">
        <f>SUMIF('调整分录-上期'!$D:$D,$A257,'调整分录-上期'!G:G)</f>
        <v>0</v>
      </c>
      <c r="AC257" s="83">
        <f t="shared" si="49"/>
        <v>0</v>
      </c>
    </row>
    <row r="258" spans="2:29" ht="15" hidden="1">
      <c r="B258" s="134" t="s">
        <v>565</v>
      </c>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f t="shared" si="50"/>
        <v>0</v>
      </c>
      <c r="AA258" s="83">
        <f>SUMIF('调整分录-上期'!$D:$D,$A258,'调整分录-上期'!F:F)</f>
        <v>0</v>
      </c>
      <c r="AB258" s="83">
        <f>SUMIF('调整分录-上期'!$D:$D,$A258,'调整分录-上期'!G:G)</f>
        <v>0</v>
      </c>
      <c r="AC258" s="83">
        <f t="shared" si="49"/>
        <v>0</v>
      </c>
    </row>
    <row r="259" spans="2:29" ht="15" hidden="1">
      <c r="B259" s="134" t="s">
        <v>566</v>
      </c>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f t="shared" si="50"/>
        <v>0</v>
      </c>
      <c r="AA259" s="83">
        <f>SUMIF('调整分录-上期'!$D:$D,$A259,'调整分录-上期'!F:F)</f>
        <v>0</v>
      </c>
      <c r="AB259" s="83">
        <f>SUMIF('调整分录-上期'!$D:$D,$A259,'调整分录-上期'!G:G)</f>
        <v>0</v>
      </c>
      <c r="AC259" s="83">
        <f t="shared" si="49"/>
        <v>0</v>
      </c>
    </row>
    <row r="260" spans="2:29" ht="15" hidden="1">
      <c r="B260" s="134" t="s">
        <v>567</v>
      </c>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f t="shared" si="50"/>
        <v>0</v>
      </c>
      <c r="AA260" s="83">
        <f>SUMIF('调整分录-上期'!$D:$D,$A260,'调整分录-上期'!F:F)</f>
        <v>0</v>
      </c>
      <c r="AB260" s="83">
        <f>SUMIF('调整分录-上期'!$D:$D,$A260,'调整分录-上期'!G:G)</f>
        <v>0</v>
      </c>
      <c r="AC260" s="83">
        <f t="shared" si="49"/>
        <v>0</v>
      </c>
    </row>
    <row r="261" spans="2:29" ht="15" hidden="1">
      <c r="B261" s="134" t="s">
        <v>568</v>
      </c>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f t="shared" si="50"/>
        <v>0</v>
      </c>
      <c r="AA261" s="83">
        <f>SUMIF('调整分录-上期'!$D:$D,$A261,'调整分录-上期'!F:F)</f>
        <v>0</v>
      </c>
      <c r="AB261" s="83">
        <f>SUMIF('调整分录-上期'!$D:$D,$A261,'调整分录-上期'!G:G)</f>
        <v>0</v>
      </c>
      <c r="AC261" s="83">
        <f t="shared" si="49"/>
        <v>0</v>
      </c>
    </row>
    <row r="262" spans="2:29" ht="15" hidden="1">
      <c r="B262" s="134" t="s">
        <v>569</v>
      </c>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f t="shared" si="50"/>
        <v>0</v>
      </c>
      <c r="AA262" s="83">
        <f>SUMIF('调整分录-上期'!$D:$D,$A262,'调整分录-上期'!F:F)</f>
        <v>0</v>
      </c>
      <c r="AB262" s="83">
        <f>SUMIF('调整分录-上期'!$D:$D,$A262,'调整分录-上期'!G:G)</f>
        <v>0</v>
      </c>
      <c r="AC262" s="83">
        <f t="shared" si="49"/>
        <v>0</v>
      </c>
    </row>
    <row r="263" spans="2:29" ht="15" hidden="1">
      <c r="B263" s="135" t="s">
        <v>570</v>
      </c>
      <c r="C263" s="139">
        <f>C259-C260+C261-C262</f>
        <v>0</v>
      </c>
      <c r="D263" s="139"/>
      <c r="E263" s="139"/>
      <c r="F263" s="139"/>
      <c r="G263" s="139"/>
      <c r="H263" s="139"/>
      <c r="I263" s="139"/>
      <c r="J263" s="139"/>
      <c r="K263" s="139"/>
      <c r="L263" s="139"/>
      <c r="M263" s="139"/>
      <c r="N263" s="139"/>
      <c r="O263" s="139"/>
      <c r="P263" s="139"/>
      <c r="Q263" s="139"/>
      <c r="R263" s="139"/>
      <c r="S263" s="139"/>
      <c r="T263" s="139"/>
      <c r="U263" s="139"/>
      <c r="V263" s="139"/>
      <c r="W263" s="139"/>
      <c r="X263" s="139"/>
      <c r="Y263" s="139"/>
      <c r="Z263" s="139">
        <f t="shared" si="50"/>
        <v>0</v>
      </c>
      <c r="AA263" s="139">
        <f t="shared" ref="AA263" si="51">AA259-AA260+AA261-AA262</f>
        <v>0</v>
      </c>
      <c r="AB263" s="139">
        <f t="shared" ref="AB263" si="52">AB259-AB260+AB261-AB262</f>
        <v>0</v>
      </c>
      <c r="AC263" s="139">
        <f t="shared" ref="AC263" si="53">AC259-AC260+AC261-AC262</f>
        <v>0</v>
      </c>
    </row>
    <row r="264" spans="2:29" ht="15" hidden="1">
      <c r="B264" s="138" t="s">
        <v>558</v>
      </c>
      <c r="C264" s="109">
        <f>C263-C228</f>
        <v>0</v>
      </c>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f t="shared" si="50"/>
        <v>0</v>
      </c>
      <c r="AA264" s="109">
        <f>AA263-AA228</f>
        <v>0</v>
      </c>
      <c r="AB264" s="109">
        <f>AB263-AB228</f>
        <v>0</v>
      </c>
      <c r="AC264" s="109">
        <f>AC263-AC228</f>
        <v>0</v>
      </c>
    </row>
    <row r="265" spans="2:29" hidden="1"/>
    <row r="266" spans="2:29" ht="15">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c r="AA266" s="49"/>
      <c r="AB266" s="49"/>
      <c r="AC266" s="49"/>
    </row>
  </sheetData>
  <autoFilter ref="A5:AE187" xr:uid="{2D84DB76-6375-477B-9E20-037543544C84}"/>
  <mergeCells count="4">
    <mergeCell ref="B4:B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81"/>
  <sheetViews>
    <sheetView topLeftCell="B134" workbookViewId="0">
      <selection activeCell="J140" sqref="J140"/>
    </sheetView>
  </sheetViews>
  <sheetFormatPr defaultRowHeight="15"/>
  <cols>
    <col min="1" max="1" width="13" style="5" hidden="1" customWidth="1"/>
    <col min="2" max="2" width="13.25" style="159" customWidth="1"/>
    <col min="3" max="4" width="19.375" style="78" customWidth="1"/>
    <col min="5" max="5" width="17.25" style="78" customWidth="1"/>
    <col min="6" max="6" width="16.25" style="83" customWidth="1"/>
    <col min="7" max="7" width="16.625" style="83" customWidth="1"/>
    <col min="8" max="8" width="19.125" style="97" customWidth="1"/>
    <col min="9" max="9" width="10.125" style="5" customWidth="1"/>
    <col min="10" max="10" width="15.125" style="5" customWidth="1"/>
    <col min="11" max="11" width="18" style="5" customWidth="1"/>
    <col min="12" max="12" width="23.125" style="5" customWidth="1"/>
    <col min="13" max="13" width="22.5" style="5" customWidth="1"/>
    <col min="14" max="14" width="18.875" style="5" customWidth="1"/>
    <col min="15" max="15" width="15.125" style="5" customWidth="1"/>
    <col min="16" max="16384" width="9" style="5"/>
  </cols>
  <sheetData>
    <row r="1" spans="1:8" customFormat="1" ht="14.25" hidden="1">
      <c r="A1" s="1" t="s">
        <v>133</v>
      </c>
      <c r="B1" s="157"/>
      <c r="H1" s="160"/>
    </row>
    <row r="2" spans="1:8" customFormat="1" ht="14.25" hidden="1">
      <c r="A2" s="1" t="s">
        <v>443</v>
      </c>
      <c r="B2" s="157"/>
      <c r="H2" s="160"/>
    </row>
    <row r="3" spans="1:8" customFormat="1" ht="14.25" hidden="1">
      <c r="A3" s="1" t="s">
        <v>461</v>
      </c>
      <c r="B3" s="157"/>
      <c r="H3" s="160"/>
    </row>
    <row r="4" spans="1:8" customFormat="1" ht="14.25" hidden="1">
      <c r="A4" s="1" t="s">
        <v>675</v>
      </c>
      <c r="B4" s="157"/>
      <c r="H4" s="160"/>
    </row>
    <row r="5" spans="1:8" customFormat="1" ht="14.25" hidden="1">
      <c r="A5" s="1" t="s">
        <v>134</v>
      </c>
      <c r="B5" s="157"/>
      <c r="H5" s="160"/>
    </row>
    <row r="6" spans="1:8" customFormat="1" ht="14.25" hidden="1">
      <c r="A6" s="1" t="s">
        <v>650</v>
      </c>
      <c r="B6" s="157"/>
      <c r="H6" s="160"/>
    </row>
    <row r="7" spans="1:8" customFormat="1" ht="14.25" hidden="1">
      <c r="A7" s="1" t="s">
        <v>651</v>
      </c>
      <c r="B7" s="157"/>
      <c r="H7" s="160"/>
    </row>
    <row r="8" spans="1:8" customFormat="1" ht="14.25" hidden="1">
      <c r="A8" s="1" t="s">
        <v>727</v>
      </c>
      <c r="B8" s="157"/>
      <c r="H8" s="160"/>
    </row>
    <row r="9" spans="1:8" customFormat="1" ht="14.25" hidden="1">
      <c r="A9" s="1" t="s">
        <v>676</v>
      </c>
      <c r="B9" s="157"/>
      <c r="H9" s="160"/>
    </row>
    <row r="10" spans="1:8" customFormat="1" ht="14.25" hidden="1">
      <c r="A10" s="1" t="s">
        <v>135</v>
      </c>
      <c r="B10" s="157"/>
      <c r="H10" s="160"/>
    </row>
    <row r="11" spans="1:8" customFormat="1" ht="14.25" hidden="1">
      <c r="A11" s="1" t="s">
        <v>462</v>
      </c>
      <c r="B11" s="157"/>
      <c r="H11" s="160"/>
    </row>
    <row r="12" spans="1:8" customFormat="1" ht="14.25" hidden="1">
      <c r="A12" s="1" t="s">
        <v>463</v>
      </c>
      <c r="B12" s="157"/>
      <c r="H12" s="160"/>
    </row>
    <row r="13" spans="1:8" customFormat="1" ht="14.25" hidden="1">
      <c r="A13" s="1" t="s">
        <v>464</v>
      </c>
      <c r="B13" s="157"/>
      <c r="H13" s="160"/>
    </row>
    <row r="14" spans="1:8" customFormat="1" ht="14.25" hidden="1">
      <c r="A14" s="1" t="s">
        <v>136</v>
      </c>
      <c r="B14" s="157"/>
      <c r="H14" s="160"/>
    </row>
    <row r="15" spans="1:8" customFormat="1" ht="14.25" hidden="1">
      <c r="A15" s="1" t="s">
        <v>725</v>
      </c>
      <c r="B15" s="157"/>
      <c r="H15" s="160"/>
    </row>
    <row r="16" spans="1:8" customFormat="1" ht="14.25" hidden="1">
      <c r="A16" s="1" t="s">
        <v>465</v>
      </c>
      <c r="B16" s="157"/>
      <c r="H16" s="160"/>
    </row>
    <row r="17" spans="1:8" customFormat="1" ht="14.25" hidden="1">
      <c r="A17" s="1" t="s">
        <v>137</v>
      </c>
      <c r="B17" s="157"/>
      <c r="H17" s="160"/>
    </row>
    <row r="18" spans="1:8" customFormat="1" ht="14.25" hidden="1">
      <c r="A18" s="1" t="s">
        <v>723</v>
      </c>
      <c r="B18" s="157"/>
      <c r="H18" s="160"/>
    </row>
    <row r="19" spans="1:8" customFormat="1" ht="14.25" hidden="1">
      <c r="A19" s="1" t="s">
        <v>677</v>
      </c>
      <c r="B19" s="157"/>
      <c r="H19" s="160"/>
    </row>
    <row r="20" spans="1:8" customFormat="1" ht="14.25" hidden="1">
      <c r="A20" s="1" t="s">
        <v>466</v>
      </c>
      <c r="B20" s="157"/>
      <c r="H20" s="160"/>
    </row>
    <row r="21" spans="1:8" customFormat="1" ht="14.25" hidden="1">
      <c r="A21" s="1" t="s">
        <v>138</v>
      </c>
      <c r="B21" s="157"/>
      <c r="H21" s="160"/>
    </row>
    <row r="22" spans="1:8" customFormat="1" ht="14.25" hidden="1">
      <c r="A22" s="1" t="s">
        <v>139</v>
      </c>
      <c r="B22" s="157"/>
      <c r="H22" s="160"/>
    </row>
    <row r="23" spans="1:8" customFormat="1" ht="14.25" hidden="1">
      <c r="A23" s="1" t="s">
        <v>485</v>
      </c>
      <c r="B23" s="157"/>
      <c r="H23" s="160"/>
    </row>
    <row r="24" spans="1:8" customFormat="1" ht="14.25" hidden="1">
      <c r="A24" s="1" t="s">
        <v>678</v>
      </c>
      <c r="B24" s="157"/>
      <c r="H24" s="160"/>
    </row>
    <row r="25" spans="1:8" customFormat="1" ht="14.25" hidden="1">
      <c r="A25" s="1" t="s">
        <v>679</v>
      </c>
      <c r="B25" s="157"/>
      <c r="H25" s="160"/>
    </row>
    <row r="26" spans="1:8" customFormat="1" ht="14.25" hidden="1">
      <c r="A26" s="1" t="s">
        <v>140</v>
      </c>
      <c r="B26" s="157"/>
      <c r="H26" s="160"/>
    </row>
    <row r="27" spans="1:8" customFormat="1" ht="14.25" hidden="1">
      <c r="A27" s="1" t="s">
        <v>141</v>
      </c>
      <c r="B27" s="157"/>
      <c r="H27" s="160"/>
    </row>
    <row r="28" spans="1:8" customFormat="1" ht="14.25" hidden="1">
      <c r="A28" s="1" t="s">
        <v>721</v>
      </c>
      <c r="B28" s="157"/>
      <c r="H28" s="160"/>
    </row>
    <row r="29" spans="1:8" customFormat="1" ht="14.25" hidden="1">
      <c r="A29" s="1" t="s">
        <v>680</v>
      </c>
      <c r="B29" s="157"/>
      <c r="H29" s="160"/>
    </row>
    <row r="30" spans="1:8" customFormat="1" ht="14.25" hidden="1">
      <c r="A30" s="1" t="s">
        <v>681</v>
      </c>
      <c r="B30" s="157"/>
      <c r="H30" s="160"/>
    </row>
    <row r="31" spans="1:8" customFormat="1" ht="14.25" hidden="1">
      <c r="A31" s="1" t="s">
        <v>142</v>
      </c>
      <c r="B31" s="157"/>
      <c r="H31" s="160"/>
    </row>
    <row r="32" spans="1:8" customFormat="1" ht="14.25" hidden="1">
      <c r="A32" s="1" t="s">
        <v>719</v>
      </c>
      <c r="B32" s="157"/>
      <c r="H32" s="160"/>
    </row>
    <row r="33" spans="1:8" customFormat="1" ht="14.25" hidden="1">
      <c r="A33" s="1" t="s">
        <v>717</v>
      </c>
      <c r="B33" s="157"/>
      <c r="H33" s="160"/>
    </row>
    <row r="34" spans="1:8" customFormat="1" ht="14.25" hidden="1">
      <c r="A34" s="1" t="s">
        <v>143</v>
      </c>
      <c r="B34" s="157"/>
      <c r="H34" s="160"/>
    </row>
    <row r="35" spans="1:8" customFormat="1" ht="14.25" hidden="1">
      <c r="A35" s="1" t="s">
        <v>715</v>
      </c>
      <c r="B35" s="157"/>
      <c r="H35" s="160"/>
    </row>
    <row r="36" spans="1:8" customFormat="1" ht="14.25" hidden="1">
      <c r="A36" s="1" t="s">
        <v>713</v>
      </c>
      <c r="B36" s="157"/>
      <c r="H36" s="160"/>
    </row>
    <row r="37" spans="1:8" customFormat="1" ht="14.25" hidden="1">
      <c r="A37" s="1" t="s">
        <v>144</v>
      </c>
      <c r="B37" s="157"/>
      <c r="H37" s="160"/>
    </row>
    <row r="38" spans="1:8" customFormat="1" ht="14.25" hidden="1">
      <c r="A38" s="1" t="s">
        <v>711</v>
      </c>
      <c r="B38" s="157"/>
      <c r="H38" s="160"/>
    </row>
    <row r="39" spans="1:8" customFormat="1" ht="14.25" hidden="1">
      <c r="A39" s="1" t="s">
        <v>145</v>
      </c>
      <c r="B39" s="157"/>
      <c r="H39" s="160"/>
    </row>
    <row r="40" spans="1:8" customFormat="1" ht="14.25" hidden="1">
      <c r="A40" s="1" t="s">
        <v>146</v>
      </c>
      <c r="B40" s="157"/>
      <c r="H40" s="160"/>
    </row>
    <row r="41" spans="1:8" customFormat="1" ht="14.25" hidden="1">
      <c r="A41" s="1" t="s">
        <v>661</v>
      </c>
      <c r="B41" s="157"/>
      <c r="H41" s="160"/>
    </row>
    <row r="42" spans="1:8" customFormat="1" ht="14.25" hidden="1">
      <c r="A42" s="1" t="s">
        <v>147</v>
      </c>
      <c r="B42" s="157"/>
      <c r="H42" s="160"/>
    </row>
    <row r="43" spans="1:8" customFormat="1" ht="14.25" hidden="1">
      <c r="A43" s="1" t="s">
        <v>709</v>
      </c>
      <c r="B43" s="157"/>
      <c r="H43" s="160"/>
    </row>
    <row r="44" spans="1:8" customFormat="1" ht="14.25" hidden="1">
      <c r="A44" s="1" t="s">
        <v>707</v>
      </c>
      <c r="B44" s="157"/>
      <c r="H44" s="160"/>
    </row>
    <row r="45" spans="1:8" customFormat="1" ht="14.25" hidden="1">
      <c r="A45" s="1" t="s">
        <v>148</v>
      </c>
      <c r="B45" s="157"/>
      <c r="H45" s="160"/>
    </row>
    <row r="46" spans="1:8" customFormat="1" ht="14.25" hidden="1">
      <c r="A46" s="1" t="s">
        <v>149</v>
      </c>
      <c r="B46" s="157"/>
      <c r="H46" s="160"/>
    </row>
    <row r="47" spans="1:8" customFormat="1" ht="14.25" hidden="1">
      <c r="A47" s="1" t="s">
        <v>705</v>
      </c>
      <c r="B47" s="157"/>
      <c r="H47" s="160"/>
    </row>
    <row r="48" spans="1:8" customFormat="1" ht="14.25" hidden="1">
      <c r="A48" s="1" t="s">
        <v>150</v>
      </c>
      <c r="B48" s="157"/>
      <c r="H48" s="160"/>
    </row>
    <row r="49" spans="1:8" customFormat="1" ht="14.25" hidden="1">
      <c r="A49" s="1" t="s">
        <v>151</v>
      </c>
      <c r="B49" s="157"/>
      <c r="H49" s="160"/>
    </row>
    <row r="50" spans="1:8" customFormat="1" ht="14.25" hidden="1">
      <c r="A50" s="1" t="s">
        <v>152</v>
      </c>
      <c r="B50" s="157"/>
      <c r="H50" s="160"/>
    </row>
    <row r="51" spans="1:8" customFormat="1" ht="14.25" hidden="1">
      <c r="A51" s="1" t="s">
        <v>153</v>
      </c>
      <c r="B51" s="157"/>
      <c r="H51" s="160"/>
    </row>
    <row r="52" spans="1:8" customFormat="1" ht="14.25" hidden="1">
      <c r="A52" s="1" t="s">
        <v>467</v>
      </c>
      <c r="B52" s="157"/>
      <c r="H52" s="160"/>
    </row>
    <row r="53" spans="1:8" customFormat="1" ht="14.25" hidden="1">
      <c r="A53" s="1" t="s">
        <v>469</v>
      </c>
      <c r="B53" s="157"/>
      <c r="H53" s="160"/>
    </row>
    <row r="54" spans="1:8" customFormat="1" ht="14.25" hidden="1">
      <c r="A54" s="1" t="s">
        <v>682</v>
      </c>
      <c r="B54" s="157"/>
      <c r="H54" s="160"/>
    </row>
    <row r="55" spans="1:8" customFormat="1" ht="14.25" hidden="1">
      <c r="A55" s="1" t="s">
        <v>470</v>
      </c>
      <c r="B55" s="157"/>
      <c r="H55" s="160"/>
    </row>
    <row r="56" spans="1:8" customFormat="1" ht="14.25" hidden="1">
      <c r="A56" s="1" t="s">
        <v>652</v>
      </c>
      <c r="B56" s="157"/>
      <c r="H56" s="160"/>
    </row>
    <row r="57" spans="1:8" customFormat="1" ht="14.25" hidden="1">
      <c r="A57" s="1" t="s">
        <v>653</v>
      </c>
      <c r="B57" s="157"/>
      <c r="H57" s="160"/>
    </row>
    <row r="58" spans="1:8" customFormat="1" ht="14.25" hidden="1">
      <c r="A58" s="1" t="s">
        <v>154</v>
      </c>
      <c r="B58" s="157"/>
      <c r="H58" s="160"/>
    </row>
    <row r="59" spans="1:8" customFormat="1" ht="14.25" hidden="1">
      <c r="A59" s="1" t="s">
        <v>683</v>
      </c>
      <c r="B59" s="157"/>
      <c r="H59" s="160"/>
    </row>
    <row r="60" spans="1:8" customFormat="1" ht="14.25" hidden="1">
      <c r="A60" s="1" t="s">
        <v>471</v>
      </c>
      <c r="B60" s="157"/>
      <c r="H60" s="160"/>
    </row>
    <row r="61" spans="1:8" customFormat="1" ht="14.25" hidden="1">
      <c r="A61" s="1" t="s">
        <v>468</v>
      </c>
      <c r="B61" s="157"/>
      <c r="H61" s="160"/>
    </row>
    <row r="62" spans="1:8" customFormat="1" ht="14.25" hidden="1">
      <c r="A62" s="1" t="s">
        <v>475</v>
      </c>
      <c r="B62" s="157"/>
      <c r="H62" s="160"/>
    </row>
    <row r="63" spans="1:8" customFormat="1" ht="14.25" hidden="1">
      <c r="A63" s="1" t="s">
        <v>476</v>
      </c>
      <c r="B63" s="157"/>
      <c r="H63" s="160"/>
    </row>
    <row r="64" spans="1:8" customFormat="1" ht="14.25" hidden="1">
      <c r="A64" s="1" t="s">
        <v>155</v>
      </c>
      <c r="B64" s="157"/>
      <c r="H64" s="160"/>
    </row>
    <row r="65" spans="1:8" customFormat="1" ht="14.25" hidden="1">
      <c r="A65" s="1" t="s">
        <v>156</v>
      </c>
      <c r="B65" s="157"/>
      <c r="H65" s="160"/>
    </row>
    <row r="66" spans="1:8" customFormat="1" ht="14.25" hidden="1">
      <c r="A66" s="1" t="s">
        <v>157</v>
      </c>
      <c r="B66" s="157"/>
      <c r="H66" s="160"/>
    </row>
    <row r="67" spans="1:8" customFormat="1" ht="14.25" hidden="1">
      <c r="A67" s="1" t="s">
        <v>472</v>
      </c>
      <c r="B67" s="157"/>
      <c r="H67" s="160"/>
    </row>
    <row r="68" spans="1:8" customFormat="1" ht="14.25" hidden="1">
      <c r="A68" s="1" t="s">
        <v>473</v>
      </c>
      <c r="B68" s="157"/>
      <c r="H68" s="160"/>
    </row>
    <row r="69" spans="1:8" customFormat="1" ht="14.25" hidden="1">
      <c r="A69" s="1" t="s">
        <v>477</v>
      </c>
      <c r="B69" s="157"/>
      <c r="H69" s="160"/>
    </row>
    <row r="70" spans="1:8" customFormat="1" ht="14.25" hidden="1">
      <c r="A70" s="1" t="s">
        <v>158</v>
      </c>
      <c r="B70" s="157"/>
      <c r="H70" s="160"/>
    </row>
    <row r="71" spans="1:8" customFormat="1" ht="14.25" hidden="1">
      <c r="A71" s="1" t="s">
        <v>159</v>
      </c>
      <c r="B71" s="157"/>
      <c r="H71" s="160"/>
    </row>
    <row r="72" spans="1:8" customFormat="1" ht="14.25" hidden="1">
      <c r="A72" s="1" t="s">
        <v>474</v>
      </c>
      <c r="B72" s="157"/>
      <c r="H72" s="160"/>
    </row>
    <row r="73" spans="1:8" customFormat="1" ht="14.25" hidden="1">
      <c r="A73" s="1" t="s">
        <v>160</v>
      </c>
      <c r="B73" s="157"/>
      <c r="H73" s="160"/>
    </row>
    <row r="74" spans="1:8" customFormat="1" ht="14.25" hidden="1">
      <c r="A74" s="1" t="s">
        <v>161</v>
      </c>
      <c r="B74" s="157"/>
      <c r="H74" s="160"/>
    </row>
    <row r="75" spans="1:8" customFormat="1" ht="14.25" hidden="1">
      <c r="A75" s="1" t="s">
        <v>684</v>
      </c>
      <c r="B75" s="157"/>
      <c r="H75" s="160"/>
    </row>
    <row r="76" spans="1:8" customFormat="1" ht="14.25" hidden="1">
      <c r="A76" s="1" t="s">
        <v>162</v>
      </c>
      <c r="B76" s="157"/>
      <c r="H76" s="160"/>
    </row>
    <row r="77" spans="1:8" customFormat="1" ht="14.25" hidden="1">
      <c r="A77" s="1" t="s">
        <v>163</v>
      </c>
      <c r="B77" s="157"/>
      <c r="H77" s="160"/>
    </row>
    <row r="78" spans="1:8" customFormat="1" ht="14.25" hidden="1">
      <c r="A78" s="1" t="s">
        <v>164</v>
      </c>
      <c r="B78" s="157"/>
      <c r="H78" s="160"/>
    </row>
    <row r="79" spans="1:8" customFormat="1" ht="14.25" hidden="1">
      <c r="A79" s="1" t="s">
        <v>165</v>
      </c>
      <c r="B79" s="157"/>
      <c r="H79" s="160"/>
    </row>
    <row r="80" spans="1:8" customFormat="1" ht="14.25" hidden="1">
      <c r="A80" s="1" t="s">
        <v>166</v>
      </c>
      <c r="B80" s="157"/>
      <c r="H80" s="160"/>
    </row>
    <row r="81" spans="1:8" customFormat="1" ht="14.25" hidden="1">
      <c r="A81" s="1" t="s">
        <v>703</v>
      </c>
      <c r="B81" s="157"/>
      <c r="H81" s="160"/>
    </row>
    <row r="82" spans="1:8" customFormat="1" ht="14.25" hidden="1">
      <c r="A82" s="1" t="s">
        <v>167</v>
      </c>
      <c r="B82" s="157"/>
      <c r="H82" s="160"/>
    </row>
    <row r="83" spans="1:8" customFormat="1" ht="14.25" hidden="1">
      <c r="A83" s="1" t="s">
        <v>168</v>
      </c>
      <c r="B83" s="157"/>
      <c r="H83" s="160"/>
    </row>
    <row r="84" spans="1:8" customFormat="1" ht="14.25" hidden="1">
      <c r="A84" s="1" t="s">
        <v>702</v>
      </c>
      <c r="B84" s="157"/>
      <c r="H84" s="160"/>
    </row>
    <row r="85" spans="1:8" customFormat="1" ht="14.25" hidden="1">
      <c r="A85" s="1" t="s">
        <v>169</v>
      </c>
      <c r="B85" s="157"/>
      <c r="H85" s="160"/>
    </row>
    <row r="86" spans="1:8" customFormat="1" ht="14.25" hidden="1">
      <c r="A86" s="1" t="s">
        <v>170</v>
      </c>
      <c r="B86" s="157"/>
      <c r="H86" s="160"/>
    </row>
    <row r="87" spans="1:8" customFormat="1" ht="14.25" hidden="1">
      <c r="A87" s="1" t="s">
        <v>171</v>
      </c>
      <c r="B87" s="157"/>
      <c r="H87" s="160"/>
    </row>
    <row r="88" spans="1:8" customFormat="1" ht="14.25" hidden="1">
      <c r="A88" s="1" t="s">
        <v>172</v>
      </c>
      <c r="B88" s="157"/>
      <c r="H88" s="160"/>
    </row>
    <row r="89" spans="1:8" customFormat="1" ht="14.25" hidden="1">
      <c r="A89" s="1" t="s">
        <v>173</v>
      </c>
      <c r="B89" s="157"/>
      <c r="H89" s="160"/>
    </row>
    <row r="90" spans="1:8" customFormat="1" ht="14.25" hidden="1">
      <c r="A90" s="1" t="s">
        <v>174</v>
      </c>
      <c r="B90" s="157"/>
      <c r="H90" s="160"/>
    </row>
    <row r="91" spans="1:8" customFormat="1" ht="14.25" hidden="1">
      <c r="A91" s="1" t="s">
        <v>481</v>
      </c>
      <c r="B91" s="157"/>
      <c r="H91" s="160"/>
    </row>
    <row r="92" spans="1:8" customFormat="1" ht="14.25" hidden="1">
      <c r="A92" s="1" t="s">
        <v>175</v>
      </c>
      <c r="B92" s="157"/>
      <c r="H92" s="160"/>
    </row>
    <row r="93" spans="1:8" customFormat="1" ht="14.25" hidden="1">
      <c r="A93" s="1" t="s">
        <v>176</v>
      </c>
      <c r="B93" s="157"/>
      <c r="H93" s="160"/>
    </row>
    <row r="94" spans="1:8" customFormat="1" ht="14.25" hidden="1">
      <c r="A94" s="1" t="s">
        <v>177</v>
      </c>
      <c r="B94" s="157"/>
      <c r="H94" s="160"/>
    </row>
    <row r="95" spans="1:8" customFormat="1" ht="14.25" hidden="1">
      <c r="A95" s="1" t="s">
        <v>482</v>
      </c>
      <c r="B95" s="157"/>
      <c r="H95" s="160"/>
    </row>
    <row r="96" spans="1:8" customFormat="1" ht="14.25" hidden="1">
      <c r="A96" s="1" t="s">
        <v>178</v>
      </c>
      <c r="B96" s="157"/>
      <c r="H96" s="160"/>
    </row>
    <row r="97" spans="1:8" customFormat="1" ht="14.25" hidden="1">
      <c r="A97" s="1" t="s">
        <v>179</v>
      </c>
      <c r="B97" s="157"/>
      <c r="H97" s="160"/>
    </row>
    <row r="98" spans="1:8" customFormat="1" ht="14.25" hidden="1">
      <c r="A98" s="1" t="s">
        <v>180</v>
      </c>
      <c r="B98" s="157"/>
      <c r="H98" s="160"/>
    </row>
    <row r="99" spans="1:8" customFormat="1" ht="14.25" hidden="1">
      <c r="A99" s="1" t="s">
        <v>181</v>
      </c>
      <c r="B99" s="157"/>
      <c r="H99" s="160"/>
    </row>
    <row r="100" spans="1:8" customFormat="1" ht="14.25" hidden="1">
      <c r="A100" s="1" t="s">
        <v>182</v>
      </c>
      <c r="B100" s="157"/>
      <c r="H100" s="160"/>
    </row>
    <row r="101" spans="1:8" customFormat="1" ht="14.25" hidden="1">
      <c r="A101" s="1" t="s">
        <v>183</v>
      </c>
      <c r="B101" s="157"/>
      <c r="H101" s="160"/>
    </row>
    <row r="102" spans="1:8" customFormat="1" ht="14.25" hidden="1">
      <c r="A102" s="1" t="s">
        <v>184</v>
      </c>
      <c r="B102" s="157"/>
      <c r="H102" s="160"/>
    </row>
    <row r="103" spans="1:8" customFormat="1" ht="14.25" hidden="1">
      <c r="A103" s="1" t="s">
        <v>185</v>
      </c>
      <c r="B103" s="157"/>
      <c r="H103" s="160"/>
    </row>
    <row r="104" spans="1:8" customFormat="1" ht="14.25" hidden="1">
      <c r="A104" s="1" t="s">
        <v>186</v>
      </c>
      <c r="B104" s="157"/>
      <c r="H104" s="160"/>
    </row>
    <row r="105" spans="1:8" customFormat="1" ht="14.25" hidden="1">
      <c r="A105" s="1" t="s">
        <v>187</v>
      </c>
      <c r="B105" s="157"/>
      <c r="H105" s="160"/>
    </row>
    <row r="106" spans="1:8" customFormat="1" ht="14.25" hidden="1">
      <c r="A106" s="1" t="s">
        <v>188</v>
      </c>
      <c r="B106" s="157"/>
      <c r="H106" s="160"/>
    </row>
    <row r="107" spans="1:8" customFormat="1" ht="14.25" hidden="1">
      <c r="A107" s="1" t="s">
        <v>189</v>
      </c>
      <c r="B107" s="157"/>
      <c r="H107" s="160"/>
    </row>
    <row r="108" spans="1:8" customFormat="1" ht="14.25" hidden="1">
      <c r="A108" s="1" t="s">
        <v>700</v>
      </c>
      <c r="B108" s="157"/>
      <c r="H108" s="160"/>
    </row>
    <row r="109" spans="1:8" customFormat="1" ht="14.25" hidden="1">
      <c r="A109" s="1" t="s">
        <v>129</v>
      </c>
      <c r="B109" s="157"/>
      <c r="H109" s="160"/>
    </row>
    <row r="110" spans="1:8" customFormat="1" ht="14.25" hidden="1">
      <c r="A110" s="1" t="s">
        <v>193</v>
      </c>
      <c r="B110" s="157"/>
      <c r="H110" s="160"/>
    </row>
    <row r="111" spans="1:8" customFormat="1" ht="14.25" hidden="1">
      <c r="A111" s="1" t="s">
        <v>696</v>
      </c>
      <c r="B111" s="157"/>
      <c r="H111" s="160"/>
    </row>
    <row r="112" spans="1:8" customFormat="1" ht="14.25" hidden="1">
      <c r="A112" s="1" t="s">
        <v>191</v>
      </c>
      <c r="B112" s="157"/>
      <c r="H112" s="160"/>
    </row>
    <row r="113" spans="1:8" customFormat="1" ht="14.25" hidden="1">
      <c r="A113" s="1" t="s">
        <v>697</v>
      </c>
      <c r="B113" s="157"/>
      <c r="H113" s="160"/>
    </row>
    <row r="114" spans="1:8" customFormat="1" ht="14.25" hidden="1">
      <c r="A114" s="1" t="s">
        <v>190</v>
      </c>
      <c r="B114" s="157"/>
      <c r="H114" s="160"/>
    </row>
    <row r="115" spans="1:8" customFormat="1" ht="14.25" hidden="1">
      <c r="A115" s="1" t="s">
        <v>192</v>
      </c>
      <c r="B115" s="157"/>
      <c r="H115" s="160"/>
    </row>
    <row r="116" spans="1:8" customFormat="1" ht="14.25" hidden="1">
      <c r="A116" s="1" t="s">
        <v>483</v>
      </c>
      <c r="B116" s="157"/>
      <c r="H116" s="160"/>
    </row>
    <row r="117" spans="1:8" customFormat="1" ht="14.25" hidden="1">
      <c r="A117" s="1" t="s">
        <v>484</v>
      </c>
      <c r="B117" s="157"/>
      <c r="H117" s="160"/>
    </row>
    <row r="118" spans="1:8" customFormat="1" ht="14.25" hidden="1">
      <c r="A118" s="1" t="s">
        <v>694</v>
      </c>
      <c r="B118" s="157"/>
      <c r="H118" s="160"/>
    </row>
    <row r="119" spans="1:8" customFormat="1" ht="14.25" hidden="1">
      <c r="A119" s="1" t="s">
        <v>487</v>
      </c>
      <c r="B119" s="157"/>
      <c r="H119" s="160"/>
    </row>
    <row r="120" spans="1:8" customFormat="1" ht="14.25" hidden="1">
      <c r="A120" s="1" t="s">
        <v>489</v>
      </c>
      <c r="B120" s="157"/>
      <c r="H120" s="160"/>
    </row>
    <row r="121" spans="1:8" customFormat="1" ht="14.25" hidden="1">
      <c r="A121" s="1" t="s">
        <v>194</v>
      </c>
      <c r="B121" s="157"/>
      <c r="H121" s="160"/>
    </row>
    <row r="122" spans="1:8" customFormat="1" ht="14.25" hidden="1">
      <c r="A122" s="1" t="s">
        <v>688</v>
      </c>
      <c r="B122" s="157"/>
      <c r="H122" s="160"/>
    </row>
    <row r="123" spans="1:8" customFormat="1" ht="14.25" hidden="1">
      <c r="A123" s="1" t="s">
        <v>195</v>
      </c>
      <c r="B123" s="157"/>
      <c r="H123" s="160"/>
    </row>
    <row r="124" spans="1:8" customFormat="1" ht="14.25" hidden="1">
      <c r="A124" s="1" t="s">
        <v>196</v>
      </c>
      <c r="B124" s="157"/>
      <c r="H124" s="160"/>
    </row>
    <row r="125" spans="1:8" customFormat="1" ht="14.25" hidden="1">
      <c r="A125" s="1" t="s">
        <v>197</v>
      </c>
      <c r="B125" s="157"/>
      <c r="H125" s="160"/>
    </row>
    <row r="126" spans="1:8" customFormat="1" ht="14.25" hidden="1">
      <c r="A126" s="1" t="s">
        <v>198</v>
      </c>
      <c r="B126" s="157"/>
      <c r="H126" s="160"/>
    </row>
    <row r="127" spans="1:8" customFormat="1" ht="14.25" hidden="1">
      <c r="A127" s="1" t="s">
        <v>199</v>
      </c>
      <c r="B127" s="157"/>
      <c r="H127" s="160"/>
    </row>
    <row r="128" spans="1:8" customFormat="1" ht="14.25" hidden="1">
      <c r="A128" s="1" t="s">
        <v>686</v>
      </c>
      <c r="B128" s="157"/>
      <c r="H128" s="160"/>
    </row>
    <row r="129" spans="1:15" customFormat="1" ht="14.25" hidden="1">
      <c r="A129" s="1" t="s">
        <v>200</v>
      </c>
      <c r="B129" s="157"/>
      <c r="H129" s="160"/>
    </row>
    <row r="130" spans="1:15" customFormat="1" ht="14.25" hidden="1">
      <c r="A130" s="1" t="s">
        <v>201</v>
      </c>
      <c r="B130" s="157"/>
      <c r="H130" s="160"/>
    </row>
    <row r="131" spans="1:15" customFormat="1" ht="14.25" hidden="1">
      <c r="A131" s="1" t="s">
        <v>202</v>
      </c>
      <c r="B131" s="157"/>
      <c r="H131" s="160"/>
    </row>
    <row r="132" spans="1:15" customFormat="1" ht="14.25" hidden="1">
      <c r="A132" s="1" t="s">
        <v>203</v>
      </c>
      <c r="B132" s="157"/>
      <c r="H132" s="160"/>
    </row>
    <row r="133" spans="1:15" customFormat="1" ht="14.25" hidden="1">
      <c r="A133" s="1" t="s">
        <v>204</v>
      </c>
      <c r="B133" s="157"/>
      <c r="H133" s="160"/>
    </row>
    <row r="134" spans="1:15" customFormat="1" ht="29.25" customHeight="1">
      <c r="A134" s="3"/>
      <c r="B134" s="158" t="s">
        <v>205</v>
      </c>
      <c r="C134" s="4" t="s">
        <v>206</v>
      </c>
      <c r="D134" s="4" t="s">
        <v>207</v>
      </c>
      <c r="E134" s="4" t="s">
        <v>208</v>
      </c>
      <c r="F134" s="4" t="s">
        <v>209</v>
      </c>
      <c r="G134" s="4" t="s">
        <v>210</v>
      </c>
      <c r="H134" s="160"/>
      <c r="J134" s="101" t="s">
        <v>495</v>
      </c>
      <c r="K134" s="101" t="s">
        <v>496</v>
      </c>
      <c r="L134" s="101" t="s">
        <v>497</v>
      </c>
      <c r="M134" s="101" t="s">
        <v>498</v>
      </c>
      <c r="N134" s="101" t="s">
        <v>499</v>
      </c>
      <c r="O134" s="101" t="s">
        <v>500</v>
      </c>
    </row>
    <row r="135" spans="1:15">
      <c r="A135" s="78"/>
      <c r="B135" s="149" t="s">
        <v>610</v>
      </c>
      <c r="C135" s="143"/>
      <c r="D135" s="143"/>
      <c r="E135" s="143"/>
      <c r="F135" s="109"/>
      <c r="G135" s="109"/>
      <c r="J135" s="53"/>
      <c r="K135" s="102"/>
      <c r="L135" s="5">
        <f>'TB-本期'!$F123</f>
        <v>0</v>
      </c>
      <c r="M135" s="5">
        <f>'TB-本期'!$F161</f>
        <v>0</v>
      </c>
      <c r="N135" s="5">
        <f>ROUND(L135*(1-$J135),2)</f>
        <v>0</v>
      </c>
      <c r="O135" s="5">
        <f>M135*(1-$J135)</f>
        <v>0</v>
      </c>
    </row>
    <row r="136" spans="1:15">
      <c r="A136" s="78"/>
      <c r="B136" s="82"/>
      <c r="C136" s="52"/>
      <c r="D136" s="52"/>
      <c r="E136" s="52"/>
      <c r="I136" s="97"/>
      <c r="J136" s="53"/>
      <c r="K136" s="102"/>
      <c r="L136" s="5">
        <f>'TB-本期'!$G123</f>
        <v>0</v>
      </c>
      <c r="M136" s="5">
        <f>'TB-本期'!$G161</f>
        <v>0</v>
      </c>
      <c r="N136" s="5">
        <f t="shared" ref="N136" si="0">L136*(1-$J136)</f>
        <v>0</v>
      </c>
      <c r="O136" s="5">
        <f t="shared" ref="O136" si="1">M136*(1-$J136)</f>
        <v>0</v>
      </c>
    </row>
    <row r="137" spans="1:15">
      <c r="A137" s="78"/>
      <c r="B137" s="82"/>
      <c r="C137" s="52"/>
      <c r="D137" s="52"/>
      <c r="E137" s="52"/>
      <c r="I137" s="97"/>
      <c r="J137" s="53"/>
      <c r="K137" s="102"/>
    </row>
    <row r="138" spans="1:15">
      <c r="A138" s="78"/>
      <c r="B138" s="82"/>
      <c r="C138" s="52"/>
      <c r="D138" s="52"/>
      <c r="E138" s="52"/>
      <c r="I138" s="97"/>
      <c r="J138" s="53"/>
      <c r="K138" s="102"/>
    </row>
    <row r="139" spans="1:15">
      <c r="A139" s="78"/>
      <c r="B139" s="82"/>
      <c r="C139" s="52"/>
      <c r="D139" s="52"/>
      <c r="E139" s="52"/>
      <c r="I139" s="97"/>
      <c r="J139" s="53"/>
      <c r="K139" s="102"/>
    </row>
    <row r="140" spans="1:15">
      <c r="A140" s="78"/>
      <c r="B140" s="82"/>
      <c r="C140" s="52"/>
      <c r="D140" s="52"/>
      <c r="E140" s="52"/>
      <c r="I140" s="97"/>
      <c r="J140" s="53"/>
      <c r="K140" s="102"/>
    </row>
    <row r="141" spans="1:15">
      <c r="A141" s="78"/>
      <c r="B141" s="82"/>
      <c r="C141" s="52"/>
      <c r="D141" s="52"/>
      <c r="E141" s="52"/>
      <c r="I141" s="97"/>
      <c r="J141" s="53"/>
      <c r="K141" s="102"/>
    </row>
    <row r="142" spans="1:15">
      <c r="A142" s="78"/>
      <c r="B142" s="82"/>
      <c r="C142" s="52"/>
      <c r="D142" s="52"/>
      <c r="E142" s="52"/>
      <c r="I142" s="97"/>
      <c r="J142" s="53"/>
      <c r="K142" s="102"/>
    </row>
    <row r="143" spans="1:15">
      <c r="A143" s="78"/>
      <c r="B143" s="82"/>
      <c r="C143" s="52"/>
      <c r="D143" s="52"/>
      <c r="E143" s="52"/>
      <c r="H143" s="110"/>
      <c r="I143" s="97"/>
      <c r="J143" s="53"/>
      <c r="K143" s="102"/>
    </row>
    <row r="144" spans="1:15">
      <c r="A144" s="78"/>
      <c r="B144" s="82"/>
      <c r="C144" s="52"/>
      <c r="D144" s="52"/>
      <c r="E144" s="52"/>
      <c r="I144" s="97"/>
      <c r="J144" s="53"/>
      <c r="K144" s="102"/>
    </row>
    <row r="145" spans="1:11">
      <c r="A145" s="78"/>
      <c r="B145" s="82"/>
      <c r="C145" s="52"/>
      <c r="D145" s="52"/>
      <c r="E145" s="52"/>
      <c r="I145" s="97"/>
      <c r="J145" s="53"/>
      <c r="K145" s="102"/>
    </row>
    <row r="146" spans="1:11">
      <c r="A146" s="78"/>
      <c r="B146" s="82"/>
      <c r="C146" s="52"/>
      <c r="D146" s="52"/>
      <c r="E146" s="52"/>
      <c r="I146" s="97"/>
      <c r="J146" s="53"/>
      <c r="K146" s="102"/>
    </row>
    <row r="147" spans="1:11">
      <c r="A147" s="78"/>
      <c r="B147" s="82"/>
      <c r="C147" s="52"/>
      <c r="D147" s="52"/>
      <c r="E147" s="52"/>
      <c r="I147" s="97"/>
      <c r="J147" s="53"/>
      <c r="K147" s="102"/>
    </row>
    <row r="148" spans="1:11">
      <c r="A148" s="78"/>
      <c r="B148" s="82"/>
      <c r="C148" s="52"/>
      <c r="D148" s="52"/>
      <c r="E148" s="52"/>
      <c r="I148" s="97"/>
      <c r="J148" s="53"/>
      <c r="K148" s="102"/>
    </row>
    <row r="149" spans="1:11">
      <c r="A149" s="78"/>
      <c r="B149" s="82"/>
      <c r="C149" s="52"/>
      <c r="D149" s="52"/>
      <c r="E149" s="52"/>
      <c r="I149" s="97"/>
      <c r="K149" s="102"/>
    </row>
    <row r="150" spans="1:11">
      <c r="A150" s="78"/>
      <c r="B150" s="82"/>
      <c r="C150" s="52"/>
      <c r="D150" s="52"/>
      <c r="E150" s="52"/>
      <c r="I150" s="97"/>
      <c r="K150" s="102"/>
    </row>
    <row r="151" spans="1:11">
      <c r="A151" s="78"/>
      <c r="B151" s="82"/>
      <c r="C151" s="52"/>
      <c r="D151" s="52"/>
      <c r="E151" s="52"/>
      <c r="I151" s="97"/>
      <c r="K151" s="102"/>
    </row>
    <row r="152" spans="1:11">
      <c r="A152" s="78"/>
      <c r="B152" s="82"/>
      <c r="C152" s="52"/>
      <c r="D152" s="52"/>
      <c r="E152" s="52"/>
      <c r="I152" s="97"/>
    </row>
    <row r="153" spans="1:11">
      <c r="A153" s="78"/>
      <c r="B153" s="82"/>
      <c r="C153" s="99"/>
      <c r="D153" s="99"/>
      <c r="E153" s="99"/>
      <c r="F153" s="100"/>
      <c r="G153" s="100"/>
      <c r="I153" s="97"/>
      <c r="K153" s="102"/>
    </row>
    <row r="154" spans="1:11">
      <c r="A154" s="78"/>
      <c r="B154" s="82"/>
      <c r="C154" s="52"/>
      <c r="D154" s="52"/>
      <c r="E154" s="52"/>
      <c r="I154" s="97"/>
      <c r="J154" s="49"/>
    </row>
    <row r="155" spans="1:11">
      <c r="A155" s="78"/>
      <c r="B155" s="82"/>
      <c r="C155" s="52"/>
      <c r="D155" s="52"/>
      <c r="E155" s="52"/>
      <c r="I155" s="97"/>
      <c r="J155" s="49"/>
    </row>
    <row r="156" spans="1:11">
      <c r="A156" s="78"/>
      <c r="B156" s="82"/>
      <c r="C156" s="52"/>
      <c r="D156" s="52"/>
      <c r="E156" s="52"/>
      <c r="I156" s="97"/>
      <c r="J156" s="49"/>
    </row>
    <row r="157" spans="1:11">
      <c r="A157" s="78"/>
      <c r="B157" s="82"/>
      <c r="C157" s="52"/>
      <c r="D157" s="52"/>
      <c r="E157" s="52"/>
      <c r="I157" s="97"/>
      <c r="J157" s="117"/>
      <c r="K157" s="102"/>
    </row>
    <row r="158" spans="1:11">
      <c r="A158" s="78"/>
      <c r="B158" s="82"/>
      <c r="C158" s="52"/>
      <c r="D158" s="52"/>
      <c r="E158" s="52"/>
      <c r="I158" s="97"/>
    </row>
    <row r="159" spans="1:11">
      <c r="A159" s="78"/>
      <c r="B159" s="82"/>
      <c r="C159" s="52"/>
      <c r="D159" s="52"/>
      <c r="E159" s="52"/>
      <c r="I159" s="97"/>
    </row>
    <row r="160" spans="1:11">
      <c r="A160" s="78"/>
      <c r="B160" s="82"/>
      <c r="C160" s="52"/>
      <c r="D160" s="52"/>
      <c r="E160" s="52"/>
      <c r="I160" s="97"/>
    </row>
    <row r="161" spans="1:9">
      <c r="A161" s="78"/>
      <c r="B161" s="82"/>
      <c r="C161" s="52"/>
      <c r="D161" s="52"/>
      <c r="E161" s="52"/>
      <c r="I161" s="97"/>
    </row>
    <row r="162" spans="1:9">
      <c r="A162" s="78"/>
      <c r="B162" s="82"/>
      <c r="C162" s="52"/>
      <c r="D162" s="52"/>
      <c r="E162" s="52"/>
      <c r="I162" s="97"/>
    </row>
    <row r="163" spans="1:9" s="97" customFormat="1">
      <c r="A163" s="107"/>
      <c r="B163" s="104"/>
      <c r="C163" s="99"/>
      <c r="D163" s="99"/>
      <c r="E163" s="99"/>
      <c r="F163" s="100"/>
      <c r="G163" s="100"/>
    </row>
    <row r="164" spans="1:9" s="97" customFormat="1">
      <c r="A164" s="107"/>
      <c r="B164" s="104"/>
      <c r="C164" s="99"/>
      <c r="D164" s="52"/>
      <c r="E164" s="99"/>
      <c r="F164" s="100"/>
      <c r="G164" s="100"/>
    </row>
    <row r="165" spans="1:9" s="97" customFormat="1">
      <c r="A165" s="107"/>
      <c r="B165" s="104"/>
      <c r="C165" s="99"/>
      <c r="D165" s="99"/>
      <c r="E165" s="99"/>
      <c r="F165" s="100"/>
      <c r="G165" s="100"/>
    </row>
    <row r="166" spans="1:9" s="97" customFormat="1">
      <c r="A166" s="107"/>
      <c r="B166" s="104"/>
      <c r="C166" s="99"/>
      <c r="D166" s="99"/>
      <c r="E166" s="99"/>
      <c r="F166" s="100"/>
      <c r="G166" s="100"/>
    </row>
    <row r="167" spans="1:9" s="97" customFormat="1">
      <c r="A167" s="107"/>
      <c r="B167" s="104"/>
      <c r="C167" s="99"/>
      <c r="D167" s="99"/>
      <c r="E167" s="99"/>
      <c r="F167" s="100"/>
      <c r="G167" s="100"/>
    </row>
    <row r="168" spans="1:9" s="97" customFormat="1">
      <c r="A168" s="144"/>
      <c r="B168" s="146"/>
      <c r="C168" s="147"/>
      <c r="D168" s="147"/>
      <c r="E168" s="147"/>
      <c r="F168" s="148"/>
      <c r="G168" s="148"/>
    </row>
    <row r="169" spans="1:9" s="97" customFormat="1">
      <c r="A169" s="144"/>
      <c r="B169" s="146"/>
      <c r="C169" s="147"/>
      <c r="D169" s="147"/>
      <c r="E169" s="147"/>
      <c r="F169" s="148"/>
      <c r="G169" s="148"/>
    </row>
    <row r="170" spans="1:9" s="97" customFormat="1">
      <c r="A170" s="144"/>
      <c r="B170" s="146"/>
      <c r="C170" s="147"/>
      <c r="D170" s="147"/>
      <c r="E170" s="147"/>
      <c r="F170" s="148"/>
      <c r="G170" s="148"/>
    </row>
    <row r="171" spans="1:9" s="97" customFormat="1">
      <c r="A171" s="144"/>
      <c r="B171" s="146"/>
      <c r="C171" s="147"/>
      <c r="D171" s="147"/>
      <c r="E171" s="147"/>
      <c r="F171" s="148"/>
      <c r="G171" s="148"/>
    </row>
    <row r="172" spans="1:9" s="97" customFormat="1">
      <c r="A172" s="144"/>
      <c r="B172" s="146"/>
      <c r="C172" s="147"/>
      <c r="D172" s="147"/>
      <c r="E172" s="147"/>
      <c r="F172" s="148"/>
      <c r="G172" s="148"/>
    </row>
    <row r="173" spans="1:9" s="97" customFormat="1">
      <c r="A173" s="144"/>
      <c r="B173" s="142" t="s">
        <v>609</v>
      </c>
      <c r="C173" s="143"/>
      <c r="D173" s="145"/>
      <c r="E173" s="143"/>
      <c r="F173" s="109"/>
      <c r="G173" s="109"/>
    </row>
    <row r="174" spans="1:9" s="97" customFormat="1">
      <c r="A174" s="144"/>
      <c r="B174" s="104"/>
      <c r="C174" s="99"/>
      <c r="D174" s="78"/>
      <c r="E174" s="99"/>
      <c r="F174" s="150"/>
      <c r="G174" s="100"/>
    </row>
    <row r="175" spans="1:9" s="97" customFormat="1">
      <c r="A175" s="144"/>
      <c r="B175" s="104"/>
      <c r="C175" s="99"/>
      <c r="D175" s="78"/>
      <c r="E175" s="99"/>
      <c r="F175" s="100"/>
      <c r="G175" s="100"/>
    </row>
    <row r="176" spans="1:9" s="97" customFormat="1">
      <c r="A176" s="144"/>
      <c r="B176" s="104"/>
      <c r="C176" s="99"/>
      <c r="D176" s="78"/>
      <c r="E176" s="99"/>
      <c r="F176" s="100"/>
      <c r="G176" s="100"/>
    </row>
    <row r="177" spans="1:7" s="97" customFormat="1">
      <c r="A177" s="144"/>
      <c r="B177" s="104"/>
      <c r="C177" s="99"/>
      <c r="D177" s="78"/>
      <c r="E177" s="99"/>
      <c r="F177" s="100"/>
      <c r="G177" s="100"/>
    </row>
    <row r="178" spans="1:7" s="97" customFormat="1">
      <c r="A178" s="144"/>
      <c r="B178" s="104"/>
      <c r="C178" s="99"/>
      <c r="D178" s="78"/>
      <c r="E178" s="99"/>
      <c r="F178" s="100"/>
      <c r="G178" s="100"/>
    </row>
    <row r="179" spans="1:7" s="97" customFormat="1">
      <c r="A179" s="144"/>
      <c r="B179" s="104"/>
      <c r="C179" s="99"/>
      <c r="D179" s="78"/>
      <c r="E179" s="99"/>
      <c r="F179" s="107"/>
      <c r="G179" s="100"/>
    </row>
    <row r="180" spans="1:7" s="97" customFormat="1">
      <c r="A180" s="144"/>
      <c r="B180" s="104"/>
      <c r="C180" s="99"/>
      <c r="D180" s="78"/>
      <c r="E180" s="99"/>
      <c r="F180" s="100"/>
      <c r="G180" s="100"/>
    </row>
    <row r="181" spans="1:7" s="97" customFormat="1">
      <c r="A181" s="144"/>
      <c r="B181" s="104"/>
      <c r="C181" s="99"/>
      <c r="D181" s="78"/>
      <c r="E181" s="99"/>
      <c r="F181" s="100"/>
      <c r="G181" s="100"/>
    </row>
  </sheetData>
  <phoneticPr fontId="1" type="noConversion"/>
  <conditionalFormatting sqref="A1:A133">
    <cfRule type="duplicateValues" dxfId="0" priority="10"/>
  </conditionalFormatting>
  <dataValidations count="1">
    <dataValidation type="list" allowBlank="1" showInputMessage="1" showErrorMessage="1" sqref="D135:D172" xr:uid="{00000000-0002-0000-0700-000000000000}">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'TB-上期'!$A$194:$A$249</xm:f>
          </x14:formula1>
          <xm:sqref>D173:D1048576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268"/>
  <sheetViews>
    <sheetView zoomScaleNormal="100" workbookViewId="0">
      <pane xSplit="2" ySplit="5" topLeftCell="C161" activePane="bottomRight" state="frozen"/>
      <selection activeCell="A133" sqref="A133:XFD139"/>
      <selection pane="topRight" activeCell="A133" sqref="A133:XFD139"/>
      <selection pane="bottomLeft" activeCell="A133" sqref="A133:XFD139"/>
      <selection pane="bottomRight" activeCell="AE3" sqref="AE3"/>
    </sheetView>
  </sheetViews>
  <sheetFormatPr defaultRowHeight="15"/>
  <cols>
    <col min="1" max="1" width="21.25" style="118" hidden="1" customWidth="1"/>
    <col min="2" max="2" width="36.5" style="118" customWidth="1"/>
    <col min="3" max="3" width="13.75" style="118" customWidth="1"/>
    <col min="4" max="25" width="13.75" style="118" hidden="1" customWidth="1"/>
    <col min="26" max="26" width="13.75" style="118" customWidth="1"/>
    <col min="27" max="27" width="14.875" style="118" customWidth="1"/>
    <col min="28" max="28" width="14" style="118" customWidth="1"/>
    <col min="29" max="29" width="16.25" style="118" customWidth="1"/>
    <col min="30" max="30" width="13.75" style="133" customWidth="1"/>
    <col min="31" max="31" width="17.25" style="118" customWidth="1"/>
    <col min="32" max="32" width="16.75" style="121" customWidth="1"/>
    <col min="33" max="33" width="17.5" style="121" customWidth="1"/>
    <col min="34" max="34" width="9" style="121"/>
    <col min="35" max="16384" width="9" style="118"/>
  </cols>
  <sheetData>
    <row r="1" spans="1:34">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E1" s="118" t="s">
        <v>213</v>
      </c>
    </row>
    <row r="2" spans="1:34">
      <c r="C2" s="130"/>
      <c r="D2" s="130"/>
      <c r="E2" s="130"/>
      <c r="F2" s="130"/>
      <c r="G2" s="130"/>
      <c r="H2" s="130"/>
      <c r="I2" s="130"/>
      <c r="J2" s="130"/>
      <c r="K2" s="130"/>
      <c r="L2" s="130"/>
      <c r="M2" s="130"/>
      <c r="N2" s="130"/>
      <c r="O2" s="130"/>
      <c r="P2" s="130"/>
      <c r="Q2" s="130"/>
      <c r="R2" s="130"/>
      <c r="S2" s="130"/>
      <c r="T2" s="130"/>
      <c r="U2" s="130"/>
      <c r="V2" s="130"/>
      <c r="W2" s="130"/>
      <c r="X2" s="130"/>
      <c r="Y2" s="130"/>
      <c r="Z2" s="125"/>
      <c r="AA2" s="125"/>
      <c r="AB2" s="125"/>
      <c r="AC2" s="125"/>
      <c r="AD2" s="151" t="s">
        <v>614</v>
      </c>
      <c r="AE2" s="121">
        <f>AC69-AC124</f>
        <v>0</v>
      </c>
    </row>
    <row r="3" spans="1:34" ht="15.75" thickBot="1">
      <c r="C3" s="128">
        <v>1</v>
      </c>
      <c r="D3" s="128"/>
      <c r="E3" s="128"/>
      <c r="F3" s="128"/>
      <c r="G3" s="128"/>
      <c r="H3" s="128"/>
      <c r="I3" s="128"/>
      <c r="J3" s="128"/>
      <c r="K3" s="128"/>
      <c r="L3" s="128"/>
      <c r="M3" s="128"/>
      <c r="N3" s="128"/>
      <c r="O3" s="128"/>
      <c r="P3" s="128"/>
      <c r="Q3" s="128"/>
      <c r="R3" s="128"/>
      <c r="S3" s="128"/>
      <c r="T3" s="128"/>
      <c r="U3" s="128"/>
      <c r="V3" s="128"/>
      <c r="W3" s="128"/>
      <c r="X3" s="128"/>
      <c r="Y3" s="128"/>
      <c r="Z3" s="125"/>
      <c r="AA3" s="125"/>
      <c r="AB3" s="125"/>
      <c r="AC3" s="125"/>
      <c r="AD3" s="151" t="s">
        <v>615</v>
      </c>
      <c r="AE3" s="121">
        <f>AC120-AC187</f>
        <v>0</v>
      </c>
    </row>
    <row r="4" spans="1:34">
      <c r="B4" s="298" t="s">
        <v>746</v>
      </c>
      <c r="C4" s="81"/>
      <c r="D4" s="81"/>
      <c r="E4" s="81"/>
      <c r="F4" s="81"/>
      <c r="G4" s="81"/>
      <c r="H4" s="81"/>
      <c r="I4" s="81"/>
      <c r="J4" s="81"/>
      <c r="K4" s="81"/>
      <c r="L4" s="81"/>
      <c r="M4" s="81"/>
      <c r="N4" s="81"/>
      <c r="O4" s="81"/>
      <c r="P4" s="81"/>
      <c r="Q4" s="81"/>
      <c r="R4" s="81"/>
      <c r="S4" s="81"/>
      <c r="T4" s="81"/>
      <c r="U4" s="81"/>
      <c r="V4" s="81"/>
      <c r="W4" s="81"/>
      <c r="X4" s="81"/>
      <c r="Y4" s="81"/>
      <c r="Z4" s="300" t="s">
        <v>123</v>
      </c>
      <c r="AA4" s="300" t="s">
        <v>130</v>
      </c>
      <c r="AB4" s="300"/>
      <c r="AC4" s="302" t="s">
        <v>124</v>
      </c>
    </row>
    <row r="5" spans="1:34">
      <c r="B5" s="299"/>
      <c r="C5" s="80" t="s">
        <v>756</v>
      </c>
      <c r="D5" s="80"/>
      <c r="E5" s="80"/>
      <c r="F5" s="80"/>
      <c r="G5" s="80"/>
      <c r="H5" s="80"/>
      <c r="I5" s="80"/>
      <c r="J5" s="80"/>
      <c r="K5" s="80"/>
      <c r="L5" s="80"/>
      <c r="M5" s="80"/>
      <c r="N5" s="80"/>
      <c r="O5" s="80"/>
      <c r="P5" s="80"/>
      <c r="Q5" s="98"/>
      <c r="R5" s="80"/>
      <c r="S5" s="80"/>
      <c r="T5" s="98"/>
      <c r="U5" s="80"/>
      <c r="V5" s="80"/>
      <c r="W5" s="80"/>
      <c r="X5" s="80"/>
      <c r="Y5" s="80"/>
      <c r="Z5" s="301"/>
      <c r="AA5" s="116" t="s">
        <v>131</v>
      </c>
      <c r="AB5" s="116" t="s">
        <v>132</v>
      </c>
      <c r="AC5" s="303"/>
    </row>
    <row r="6" spans="1:34" ht="15" customHeight="1">
      <c r="B6" s="54" t="s">
        <v>0</v>
      </c>
      <c r="C6" s="55"/>
      <c r="D6" s="55"/>
      <c r="E6" s="55"/>
      <c r="F6" s="55"/>
      <c r="G6" s="55"/>
      <c r="H6" s="55"/>
      <c r="I6" s="55"/>
      <c r="J6" s="55"/>
      <c r="K6" s="55"/>
      <c r="L6" s="55"/>
      <c r="M6" s="55"/>
      <c r="N6" s="55"/>
      <c r="O6" s="55"/>
      <c r="P6" s="55"/>
      <c r="Q6" s="55"/>
      <c r="R6" s="55"/>
      <c r="S6" s="55"/>
      <c r="T6" s="55"/>
      <c r="U6" s="55"/>
      <c r="V6" s="55"/>
      <c r="W6" s="55"/>
      <c r="X6" s="55"/>
      <c r="Y6" s="55"/>
      <c r="Z6" s="55"/>
      <c r="AA6" s="55"/>
      <c r="AB6" s="55"/>
      <c r="AC6" s="56"/>
    </row>
    <row r="7" spans="1:34" ht="15" customHeight="1">
      <c r="A7" s="123" t="s">
        <v>133</v>
      </c>
      <c r="B7" s="54" t="s">
        <v>2</v>
      </c>
      <c r="C7" s="57">
        <f>[4]资产负债表!$C$6</f>
        <v>2000000</v>
      </c>
      <c r="D7" s="57"/>
      <c r="E7" s="57"/>
      <c r="F7" s="57"/>
      <c r="G7" s="57"/>
      <c r="H7" s="57"/>
      <c r="I7" s="57"/>
      <c r="J7" s="57"/>
      <c r="K7" s="57"/>
      <c r="L7" s="57"/>
      <c r="M7" s="57"/>
      <c r="N7" s="57"/>
      <c r="O7" s="57"/>
      <c r="P7" s="57"/>
      <c r="Q7" s="57"/>
      <c r="R7" s="57"/>
      <c r="S7" s="57"/>
      <c r="T7" s="57"/>
      <c r="U7" s="57"/>
      <c r="V7" s="57"/>
      <c r="W7" s="57"/>
      <c r="X7" s="57"/>
      <c r="Y7" s="57"/>
      <c r="Z7" s="57">
        <f t="shared" ref="Z7:Z38" si="0">SUM(C7:Y7)</f>
        <v>2000000</v>
      </c>
      <c r="AA7" s="58">
        <f>SUMIF('调整分录-本期'!$D:$D,$A7,'调整分录-本期'!F:F)</f>
        <v>0</v>
      </c>
      <c r="AB7" s="58">
        <f>SUMIF('调整分录-本期'!$D:$D,$A7,'调整分录-本期'!G:G)</f>
        <v>0</v>
      </c>
      <c r="AC7" s="59">
        <f>Z7+AA7-AB7</f>
        <v>2000000</v>
      </c>
      <c r="AD7" s="152"/>
      <c r="AE7" s="119"/>
      <c r="AH7" s="131"/>
    </row>
    <row r="8" spans="1:34" ht="15" customHeight="1">
      <c r="A8" s="123" t="s">
        <v>443</v>
      </c>
      <c r="B8" s="54" t="s">
        <v>444</v>
      </c>
      <c r="C8" s="57"/>
      <c r="D8" s="57"/>
      <c r="E8" s="57"/>
      <c r="F8" s="57"/>
      <c r="G8" s="57"/>
      <c r="H8" s="57"/>
      <c r="I8" s="57"/>
      <c r="J8" s="57"/>
      <c r="K8" s="57"/>
      <c r="L8" s="57"/>
      <c r="M8" s="57"/>
      <c r="N8" s="57"/>
      <c r="O8" s="57"/>
      <c r="P8" s="57"/>
      <c r="Q8" s="57"/>
      <c r="R8" s="57"/>
      <c r="S8" s="57"/>
      <c r="T8" s="57"/>
      <c r="U8" s="57"/>
      <c r="V8" s="57"/>
      <c r="W8" s="57"/>
      <c r="X8" s="57"/>
      <c r="Y8" s="57"/>
      <c r="Z8" s="57">
        <f t="shared" si="0"/>
        <v>0</v>
      </c>
      <c r="AA8" s="58">
        <f>SUMIF('调整分录-本期'!$D:$D,$A8,'调整分录-本期'!F:F)</f>
        <v>0</v>
      </c>
      <c r="AB8" s="58">
        <f>SUMIF('调整分录-本期'!$D:$D,$A8,'调整分录-本期'!G:G)</f>
        <v>0</v>
      </c>
      <c r="AC8" s="59">
        <f t="shared" ref="AC8:AC13" si="1">Z8+AA8-AB8</f>
        <v>0</v>
      </c>
      <c r="AD8" s="152"/>
      <c r="AE8" s="119"/>
      <c r="AH8" s="131"/>
    </row>
    <row r="9" spans="1:34" ht="15" customHeight="1">
      <c r="A9" s="123" t="s">
        <v>461</v>
      </c>
      <c r="B9" s="54" t="s">
        <v>445</v>
      </c>
      <c r="C9" s="57"/>
      <c r="D9" s="57"/>
      <c r="E9" s="57"/>
      <c r="F9" s="57"/>
      <c r="G9" s="57"/>
      <c r="H9" s="57"/>
      <c r="I9" s="57"/>
      <c r="J9" s="57"/>
      <c r="K9" s="57"/>
      <c r="L9" s="57"/>
      <c r="M9" s="57"/>
      <c r="N9" s="57"/>
      <c r="O9" s="57"/>
      <c r="P9" s="57"/>
      <c r="Q9" s="57"/>
      <c r="R9" s="57"/>
      <c r="S9" s="57"/>
      <c r="T9" s="57"/>
      <c r="U9" s="57"/>
      <c r="V9" s="57"/>
      <c r="W9" s="57"/>
      <c r="X9" s="57"/>
      <c r="Y9" s="57"/>
      <c r="Z9" s="57">
        <f t="shared" si="0"/>
        <v>0</v>
      </c>
      <c r="AA9" s="58">
        <f>SUMIF('调整分录-本期'!$D:$D,$A9,'调整分录-本期'!F:F)</f>
        <v>0</v>
      </c>
      <c r="AB9" s="58">
        <f>SUMIF('调整分录-本期'!$D:$D,$A9,'调整分录-本期'!G:G)</f>
        <v>0</v>
      </c>
      <c r="AC9" s="59">
        <f t="shared" si="1"/>
        <v>0</v>
      </c>
      <c r="AD9" s="152"/>
      <c r="AE9" s="119"/>
      <c r="AH9" s="131"/>
    </row>
    <row r="10" spans="1:34" ht="15" customHeight="1">
      <c r="A10" s="123" t="s">
        <v>675</v>
      </c>
      <c r="B10" s="54" t="s">
        <v>654</v>
      </c>
      <c r="C10" s="57"/>
      <c r="D10" s="57"/>
      <c r="E10" s="57"/>
      <c r="F10" s="57"/>
      <c r="G10" s="57"/>
      <c r="H10" s="57"/>
      <c r="I10" s="57"/>
      <c r="J10" s="57"/>
      <c r="K10" s="57"/>
      <c r="L10" s="57"/>
      <c r="M10" s="57"/>
      <c r="N10" s="57"/>
      <c r="O10" s="57"/>
      <c r="P10" s="57"/>
      <c r="Q10" s="57"/>
      <c r="R10" s="57"/>
      <c r="S10" s="57"/>
      <c r="T10" s="57"/>
      <c r="U10" s="57"/>
      <c r="V10" s="57"/>
      <c r="W10" s="57"/>
      <c r="X10" s="57"/>
      <c r="Y10" s="57"/>
      <c r="Z10" s="57">
        <f t="shared" si="0"/>
        <v>0</v>
      </c>
      <c r="AA10" s="58">
        <f>SUMIF('调整分录-本期'!$D:$D,$A10,'调整分录-本期'!F:F)</f>
        <v>0</v>
      </c>
      <c r="AB10" s="58">
        <f>SUMIF('调整分录-本期'!$D:$D,$A10,'调整分录-本期'!G:G)</f>
        <v>0</v>
      </c>
      <c r="AC10" s="59">
        <f t="shared" si="1"/>
        <v>0</v>
      </c>
      <c r="AD10" s="152"/>
      <c r="AE10" s="119"/>
      <c r="AH10" s="131"/>
    </row>
    <row r="11" spans="1:34" ht="15" customHeight="1">
      <c r="A11" s="123" t="s">
        <v>134</v>
      </c>
      <c r="B11" s="54" t="s">
        <v>446</v>
      </c>
      <c r="C11" s="57"/>
      <c r="D11" s="57"/>
      <c r="E11" s="57"/>
      <c r="F11" s="57"/>
      <c r="G11" s="57"/>
      <c r="H11" s="57"/>
      <c r="I11" s="57"/>
      <c r="J11" s="57"/>
      <c r="K11" s="57"/>
      <c r="L11" s="57"/>
      <c r="M11" s="57"/>
      <c r="N11" s="57"/>
      <c r="O11" s="57"/>
      <c r="P11" s="57"/>
      <c r="Q11" s="57"/>
      <c r="R11" s="57"/>
      <c r="S11" s="57"/>
      <c r="T11" s="57"/>
      <c r="U11" s="57"/>
      <c r="V11" s="57"/>
      <c r="W11" s="57"/>
      <c r="X11" s="57"/>
      <c r="Y11" s="57"/>
      <c r="Z11" s="57">
        <f t="shared" si="0"/>
        <v>0</v>
      </c>
      <c r="AA11" s="58">
        <f>SUMIF('调整分录-本期'!$D:$D,$A11,'调整分录-本期'!F:F)</f>
        <v>0</v>
      </c>
      <c r="AB11" s="58">
        <f>SUMIF('调整分录-本期'!$D:$D,$A11,'调整分录-本期'!G:G)</f>
        <v>0</v>
      </c>
      <c r="AC11" s="59">
        <f t="shared" si="1"/>
        <v>0</v>
      </c>
      <c r="AD11" s="152"/>
      <c r="AE11" s="119"/>
      <c r="AH11" s="131"/>
    </row>
    <row r="12" spans="1:34" ht="15" customHeight="1">
      <c r="A12" s="123" t="s">
        <v>650</v>
      </c>
      <c r="B12" s="54" t="s">
        <v>505</v>
      </c>
      <c r="C12" s="57"/>
      <c r="D12" s="57"/>
      <c r="E12" s="57"/>
      <c r="F12" s="57"/>
      <c r="G12" s="57"/>
      <c r="H12" s="57"/>
      <c r="I12" s="57"/>
      <c r="J12" s="57"/>
      <c r="K12" s="57"/>
      <c r="L12" s="57"/>
      <c r="M12" s="57"/>
      <c r="N12" s="57"/>
      <c r="O12" s="57"/>
      <c r="P12" s="57"/>
      <c r="Q12" s="57"/>
      <c r="R12" s="57"/>
      <c r="S12" s="57"/>
      <c r="T12" s="57"/>
      <c r="U12" s="57"/>
      <c r="V12" s="57"/>
      <c r="W12" s="57"/>
      <c r="X12" s="57"/>
      <c r="Y12" s="57"/>
      <c r="Z12" s="57">
        <f t="shared" si="0"/>
        <v>0</v>
      </c>
      <c r="AA12" s="58">
        <f>SUMIF('调整分录-本期'!$D:$D,$A12,'调整分录-本期'!F:F)</f>
        <v>0</v>
      </c>
      <c r="AB12" s="58">
        <f>SUMIF('调整分录-本期'!$D:$D,$A12,'调整分录-本期'!G:G)</f>
        <v>0</v>
      </c>
      <c r="AC12" s="59">
        <f t="shared" si="1"/>
        <v>0</v>
      </c>
      <c r="AD12" s="152"/>
      <c r="AE12" s="119"/>
      <c r="AH12" s="131"/>
    </row>
    <row r="13" spans="1:34" ht="15" customHeight="1">
      <c r="A13" s="123" t="s">
        <v>651</v>
      </c>
      <c r="B13" s="54" t="s">
        <v>506</v>
      </c>
      <c r="C13" s="57">
        <f>[4]资产负债表!$C$9</f>
        <v>4000000</v>
      </c>
      <c r="D13" s="57"/>
      <c r="E13" s="57"/>
      <c r="F13" s="57"/>
      <c r="G13" s="57"/>
      <c r="H13" s="57"/>
      <c r="I13" s="57"/>
      <c r="J13" s="57"/>
      <c r="K13" s="57"/>
      <c r="L13" s="57"/>
      <c r="M13" s="57"/>
      <c r="N13" s="57"/>
      <c r="O13" s="57"/>
      <c r="P13" s="57"/>
      <c r="Q13" s="57"/>
      <c r="R13" s="57"/>
      <c r="S13" s="57"/>
      <c r="T13" s="57"/>
      <c r="U13" s="57"/>
      <c r="V13" s="57"/>
      <c r="W13" s="57"/>
      <c r="X13" s="57"/>
      <c r="Y13" s="57"/>
      <c r="Z13" s="57">
        <f t="shared" si="0"/>
        <v>4000000</v>
      </c>
      <c r="AA13" s="58">
        <f>SUMIF('调整分录-本期'!$D:$D,$A13,'调整分录-本期'!F:F)</f>
        <v>0</v>
      </c>
      <c r="AB13" s="58">
        <f>SUMIF('调整分录-本期'!$D:$D,$A13,'调整分录-本期'!G:G)</f>
        <v>0</v>
      </c>
      <c r="AC13" s="59">
        <f t="shared" si="1"/>
        <v>4000000</v>
      </c>
      <c r="AD13" s="152"/>
      <c r="AE13" s="119"/>
      <c r="AH13" s="131"/>
    </row>
    <row r="14" spans="1:34" s="125" customFormat="1" ht="15" customHeight="1">
      <c r="A14" s="129" t="s">
        <v>727</v>
      </c>
      <c r="B14" s="106" t="s">
        <v>507</v>
      </c>
      <c r="C14" s="94"/>
      <c r="D14" s="94"/>
      <c r="E14" s="94"/>
      <c r="F14" s="94"/>
      <c r="G14" s="94"/>
      <c r="H14" s="94"/>
      <c r="I14" s="94"/>
      <c r="J14" s="94"/>
      <c r="K14" s="94"/>
      <c r="L14" s="94"/>
      <c r="M14" s="94"/>
      <c r="N14" s="94"/>
      <c r="O14" s="94"/>
      <c r="P14" s="94"/>
      <c r="Q14" s="94"/>
      <c r="R14" s="94"/>
      <c r="S14" s="94"/>
      <c r="T14" s="94"/>
      <c r="U14" s="94"/>
      <c r="V14" s="94"/>
      <c r="W14" s="94"/>
      <c r="X14" s="94"/>
      <c r="Y14" s="94"/>
      <c r="Z14" s="94">
        <f t="shared" si="0"/>
        <v>0</v>
      </c>
      <c r="AA14" s="95">
        <f>SUMIF('调整分录-本期'!$D:$D,$A14,'调整分录-本期'!F:F)</f>
        <v>0</v>
      </c>
      <c r="AB14" s="95">
        <f>SUMIF('调整分录-本期'!$D:$D,$A14,'调整分录-本期'!G:G)</f>
        <v>0</v>
      </c>
      <c r="AC14" s="96">
        <f>Z14+AB14-AA14</f>
        <v>0</v>
      </c>
      <c r="AD14" s="153"/>
      <c r="AE14" s="119"/>
      <c r="AF14" s="130"/>
      <c r="AG14" s="130"/>
      <c r="AH14" s="132"/>
    </row>
    <row r="15" spans="1:34" ht="15" customHeight="1">
      <c r="A15" s="123"/>
      <c r="B15" s="60" t="s">
        <v>511</v>
      </c>
      <c r="C15" s="61">
        <f>C13-C14</f>
        <v>4000000</v>
      </c>
      <c r="D15" s="61"/>
      <c r="E15" s="61"/>
      <c r="F15" s="61"/>
      <c r="G15" s="61"/>
      <c r="H15" s="61"/>
      <c r="I15" s="61"/>
      <c r="J15" s="61"/>
      <c r="K15" s="61"/>
      <c r="L15" s="61"/>
      <c r="M15" s="61"/>
      <c r="N15" s="61"/>
      <c r="O15" s="61"/>
      <c r="P15" s="61"/>
      <c r="Q15" s="61"/>
      <c r="R15" s="61"/>
      <c r="S15" s="61"/>
      <c r="T15" s="61"/>
      <c r="U15" s="61"/>
      <c r="V15" s="61"/>
      <c r="W15" s="61"/>
      <c r="X15" s="61"/>
      <c r="Y15" s="61"/>
      <c r="Z15" s="61">
        <f t="shared" si="0"/>
        <v>4000000</v>
      </c>
      <c r="AA15" s="62"/>
      <c r="AB15" s="62"/>
      <c r="AC15" s="63">
        <f>AC13-AC14</f>
        <v>4000000</v>
      </c>
      <c r="AD15" s="152"/>
      <c r="AE15" s="119"/>
      <c r="AH15" s="131"/>
    </row>
    <row r="16" spans="1:34" s="125" customFormat="1" ht="15" customHeight="1">
      <c r="A16" s="129" t="s">
        <v>676</v>
      </c>
      <c r="B16" s="106" t="s">
        <v>655</v>
      </c>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94">
        <f t="shared" si="0"/>
        <v>0</v>
      </c>
      <c r="AA16" s="58">
        <f>SUMIF('调整分录-本期'!$D:$D,$A16,'调整分录-本期'!F:F)</f>
        <v>0</v>
      </c>
      <c r="AB16" s="58">
        <f>SUMIF('调整分录-本期'!$D:$D,$A16,'调整分录-本期'!G:G)</f>
        <v>0</v>
      </c>
      <c r="AC16" s="59">
        <f>Z16+AA16-AB16</f>
        <v>0</v>
      </c>
      <c r="AD16" s="153"/>
      <c r="AE16" s="126"/>
      <c r="AF16" s="130"/>
      <c r="AG16" s="130"/>
      <c r="AH16" s="132"/>
    </row>
    <row r="17" spans="1:34" ht="15" customHeight="1">
      <c r="A17" s="123" t="s">
        <v>135</v>
      </c>
      <c r="B17" s="54" t="s">
        <v>5</v>
      </c>
      <c r="C17" s="57">
        <f>[4]资产负债表!$C$10</f>
        <v>0</v>
      </c>
      <c r="D17" s="57"/>
      <c r="E17" s="57"/>
      <c r="F17" s="57"/>
      <c r="G17" s="57"/>
      <c r="H17" s="57"/>
      <c r="I17" s="57"/>
      <c r="J17" s="57"/>
      <c r="K17" s="57"/>
      <c r="L17" s="57"/>
      <c r="M17" s="57"/>
      <c r="N17" s="57"/>
      <c r="O17" s="57"/>
      <c r="P17" s="57"/>
      <c r="Q17" s="57"/>
      <c r="R17" s="57"/>
      <c r="S17" s="57"/>
      <c r="T17" s="57"/>
      <c r="U17" s="57"/>
      <c r="V17" s="57"/>
      <c r="W17" s="57"/>
      <c r="X17" s="57"/>
      <c r="Y17" s="57"/>
      <c r="Z17" s="94">
        <f t="shared" si="0"/>
        <v>0</v>
      </c>
      <c r="AA17" s="58">
        <f>SUMIF('调整分录-本期'!$D:$D,$A17,'调整分录-本期'!F:F)</f>
        <v>0</v>
      </c>
      <c r="AB17" s="58">
        <f>SUMIF('调整分录-本期'!$D:$D,$A17,'调整分录-本期'!G:G)</f>
        <v>0</v>
      </c>
      <c r="AC17" s="59">
        <f t="shared" ref="AC17:AC67" si="2">Z17+AA17-AB17</f>
        <v>0</v>
      </c>
      <c r="AD17" s="152"/>
      <c r="AE17" s="119"/>
      <c r="AH17" s="131"/>
    </row>
    <row r="18" spans="1:34" ht="15" customHeight="1">
      <c r="A18" s="123" t="s">
        <v>462</v>
      </c>
      <c r="B18" s="54" t="s">
        <v>447</v>
      </c>
      <c r="C18" s="57"/>
      <c r="D18" s="57"/>
      <c r="E18" s="57"/>
      <c r="F18" s="57"/>
      <c r="G18" s="57"/>
      <c r="H18" s="57"/>
      <c r="I18" s="57"/>
      <c r="J18" s="57"/>
      <c r="K18" s="57"/>
      <c r="L18" s="57"/>
      <c r="M18" s="57"/>
      <c r="N18" s="57"/>
      <c r="O18" s="57"/>
      <c r="P18" s="57"/>
      <c r="Q18" s="57"/>
      <c r="R18" s="57"/>
      <c r="S18" s="57"/>
      <c r="T18" s="57"/>
      <c r="U18" s="57"/>
      <c r="V18" s="57"/>
      <c r="W18" s="57"/>
      <c r="X18" s="57"/>
      <c r="Y18" s="57"/>
      <c r="Z18" s="94">
        <f t="shared" si="0"/>
        <v>0</v>
      </c>
      <c r="AA18" s="58">
        <f>SUMIF('调整分录-本期'!$D:$D,$A18,'调整分录-本期'!F:F)</f>
        <v>0</v>
      </c>
      <c r="AB18" s="58">
        <f>SUMIF('调整分录-本期'!$D:$D,$A18,'调整分录-本期'!G:G)</f>
        <v>0</v>
      </c>
      <c r="AC18" s="59">
        <f t="shared" si="2"/>
        <v>0</v>
      </c>
      <c r="AD18" s="152"/>
      <c r="AE18" s="119"/>
      <c r="AH18" s="131"/>
    </row>
    <row r="19" spans="1:34" ht="15" customHeight="1">
      <c r="A19" s="123" t="s">
        <v>463</v>
      </c>
      <c r="B19" s="54" t="s">
        <v>448</v>
      </c>
      <c r="C19" s="57"/>
      <c r="D19" s="57"/>
      <c r="E19" s="57"/>
      <c r="F19" s="57"/>
      <c r="G19" s="57"/>
      <c r="H19" s="57"/>
      <c r="I19" s="57"/>
      <c r="J19" s="57"/>
      <c r="K19" s="57"/>
      <c r="L19" s="57"/>
      <c r="M19" s="57"/>
      <c r="N19" s="57"/>
      <c r="O19" s="57"/>
      <c r="P19" s="57"/>
      <c r="Q19" s="57"/>
      <c r="R19" s="57"/>
      <c r="S19" s="57"/>
      <c r="T19" s="57"/>
      <c r="U19" s="57"/>
      <c r="V19" s="57"/>
      <c r="W19" s="57"/>
      <c r="X19" s="57"/>
      <c r="Y19" s="57"/>
      <c r="Z19" s="94">
        <f t="shared" si="0"/>
        <v>0</v>
      </c>
      <c r="AA19" s="58">
        <f>SUMIF('调整分录-本期'!$D:$D,$A19,'调整分录-本期'!F:F)</f>
        <v>0</v>
      </c>
      <c r="AB19" s="58">
        <f>SUMIF('调整分录-本期'!$D:$D,$A19,'调整分录-本期'!G:G)</f>
        <v>0</v>
      </c>
      <c r="AC19" s="59">
        <f t="shared" si="2"/>
        <v>0</v>
      </c>
      <c r="AD19" s="152"/>
      <c r="AE19" s="119"/>
      <c r="AH19" s="131"/>
    </row>
    <row r="20" spans="1:34" ht="15" customHeight="1">
      <c r="A20" s="123" t="s">
        <v>464</v>
      </c>
      <c r="B20" s="54" t="s">
        <v>449</v>
      </c>
      <c r="C20" s="57"/>
      <c r="D20" s="57"/>
      <c r="E20" s="57"/>
      <c r="F20" s="57"/>
      <c r="G20" s="57"/>
      <c r="H20" s="57"/>
      <c r="I20" s="57"/>
      <c r="J20" s="57"/>
      <c r="K20" s="57"/>
      <c r="L20" s="57"/>
      <c r="M20" s="57"/>
      <c r="N20" s="57"/>
      <c r="O20" s="57"/>
      <c r="P20" s="57"/>
      <c r="Q20" s="57"/>
      <c r="R20" s="57"/>
      <c r="S20" s="57"/>
      <c r="T20" s="57"/>
      <c r="U20" s="57"/>
      <c r="V20" s="57"/>
      <c r="W20" s="57"/>
      <c r="X20" s="57"/>
      <c r="Y20" s="57"/>
      <c r="Z20" s="94">
        <f t="shared" si="0"/>
        <v>0</v>
      </c>
      <c r="AA20" s="58">
        <f>SUMIF('调整分录-本期'!$D:$D,$A20,'调整分录-本期'!F:F)</f>
        <v>0</v>
      </c>
      <c r="AB20" s="58">
        <f>SUMIF('调整分录-本期'!$D:$D,$A20,'调整分录-本期'!G:G)</f>
        <v>0</v>
      </c>
      <c r="AC20" s="59">
        <f t="shared" si="2"/>
        <v>0</v>
      </c>
      <c r="AD20" s="152"/>
      <c r="AE20" s="119"/>
      <c r="AH20" s="131"/>
    </row>
    <row r="21" spans="1:34" ht="15" customHeight="1">
      <c r="A21" s="123" t="s">
        <v>136</v>
      </c>
      <c r="B21" s="54" t="s">
        <v>7</v>
      </c>
      <c r="C21" s="57">
        <f>[4]资产负债表!$C$13</f>
        <v>15187221.5</v>
      </c>
      <c r="D21" s="57"/>
      <c r="E21" s="57"/>
      <c r="F21" s="57"/>
      <c r="G21" s="57"/>
      <c r="H21" s="57"/>
      <c r="I21" s="57"/>
      <c r="J21" s="57"/>
      <c r="K21" s="57"/>
      <c r="L21" s="57"/>
      <c r="M21" s="57"/>
      <c r="N21" s="57"/>
      <c r="O21" s="57"/>
      <c r="P21" s="57"/>
      <c r="Q21" s="57"/>
      <c r="R21" s="57"/>
      <c r="S21" s="57"/>
      <c r="T21" s="57"/>
      <c r="U21" s="57"/>
      <c r="V21" s="57"/>
      <c r="W21" s="57"/>
      <c r="X21" s="57"/>
      <c r="Y21" s="57"/>
      <c r="Z21" s="94">
        <f t="shared" si="0"/>
        <v>15187221.5</v>
      </c>
      <c r="AA21" s="58">
        <f>SUMIF('调整分录-本期'!$D:$D,$A21,'调整分录-本期'!F:F)</f>
        <v>0</v>
      </c>
      <c r="AB21" s="58">
        <f>SUMIF('调整分录-本期'!$D:$D,$A21,'调整分录-本期'!G:G)</f>
        <v>0</v>
      </c>
      <c r="AC21" s="59">
        <f t="shared" si="2"/>
        <v>15187221.5</v>
      </c>
      <c r="AD21" s="152"/>
      <c r="AE21" s="119"/>
      <c r="AH21" s="131"/>
    </row>
    <row r="22" spans="1:34" s="125" customFormat="1" ht="15" customHeight="1">
      <c r="A22" s="129" t="s">
        <v>725</v>
      </c>
      <c r="B22" s="106" t="s">
        <v>9</v>
      </c>
      <c r="C22" s="94"/>
      <c r="D22" s="94"/>
      <c r="E22" s="94"/>
      <c r="F22" s="94"/>
      <c r="G22" s="94"/>
      <c r="H22" s="94"/>
      <c r="I22" s="94"/>
      <c r="J22" s="94"/>
      <c r="K22" s="94"/>
      <c r="L22" s="94"/>
      <c r="M22" s="94"/>
      <c r="N22" s="94"/>
      <c r="O22" s="94"/>
      <c r="P22" s="94"/>
      <c r="Q22" s="94"/>
      <c r="R22" s="94"/>
      <c r="S22" s="94"/>
      <c r="T22" s="94"/>
      <c r="U22" s="94"/>
      <c r="V22" s="94"/>
      <c r="W22" s="94"/>
      <c r="X22" s="94"/>
      <c r="Y22" s="94"/>
      <c r="Z22" s="94">
        <f t="shared" si="0"/>
        <v>0</v>
      </c>
      <c r="AA22" s="95">
        <f>SUMIF('调整分录-本期'!$D:$D,$A22,'调整分录-本期'!F:F)</f>
        <v>0</v>
      </c>
      <c r="AB22" s="95">
        <f>SUMIF('调整分录-本期'!$D:$D,$A22,'调整分录-本期'!G:G)</f>
        <v>0</v>
      </c>
      <c r="AC22" s="96">
        <f>Z22+AB22-AA22</f>
        <v>0</v>
      </c>
      <c r="AD22" s="153"/>
      <c r="AE22" s="119"/>
      <c r="AF22" s="130"/>
      <c r="AG22" s="130"/>
      <c r="AH22" s="132"/>
    </row>
    <row r="23" spans="1:34" ht="15" customHeight="1">
      <c r="A23" s="123"/>
      <c r="B23" s="60" t="s">
        <v>11</v>
      </c>
      <c r="C23" s="64">
        <f>C21-C22</f>
        <v>15187221.5</v>
      </c>
      <c r="D23" s="64"/>
      <c r="E23" s="64"/>
      <c r="F23" s="64"/>
      <c r="G23" s="64"/>
      <c r="H23" s="64"/>
      <c r="I23" s="64"/>
      <c r="J23" s="64"/>
      <c r="K23" s="64"/>
      <c r="L23" s="64"/>
      <c r="M23" s="64"/>
      <c r="N23" s="64"/>
      <c r="O23" s="64"/>
      <c r="P23" s="64"/>
      <c r="Q23" s="64"/>
      <c r="R23" s="64"/>
      <c r="S23" s="64"/>
      <c r="T23" s="64"/>
      <c r="U23" s="64"/>
      <c r="V23" s="64"/>
      <c r="W23" s="64"/>
      <c r="X23" s="64"/>
      <c r="Y23" s="64"/>
      <c r="Z23" s="61">
        <f t="shared" si="0"/>
        <v>15187221.5</v>
      </c>
      <c r="AA23" s="64"/>
      <c r="AB23" s="64"/>
      <c r="AC23" s="65">
        <f>AC21-AC22</f>
        <v>15187221.5</v>
      </c>
      <c r="AD23" s="152"/>
      <c r="AE23" s="119"/>
      <c r="AH23" s="131"/>
    </row>
    <row r="24" spans="1:34" ht="15" customHeight="1">
      <c r="A24" s="123" t="s">
        <v>465</v>
      </c>
      <c r="B24" s="54" t="s">
        <v>450</v>
      </c>
      <c r="C24" s="57"/>
      <c r="D24" s="57"/>
      <c r="E24" s="57"/>
      <c r="F24" s="57"/>
      <c r="G24" s="57"/>
      <c r="H24" s="57"/>
      <c r="I24" s="57"/>
      <c r="J24" s="57"/>
      <c r="K24" s="57"/>
      <c r="L24" s="57"/>
      <c r="M24" s="57"/>
      <c r="N24" s="57"/>
      <c r="O24" s="57"/>
      <c r="P24" s="57"/>
      <c r="Q24" s="57"/>
      <c r="R24" s="57"/>
      <c r="S24" s="57"/>
      <c r="T24" s="57"/>
      <c r="U24" s="57"/>
      <c r="V24" s="57"/>
      <c r="W24" s="57"/>
      <c r="X24" s="57"/>
      <c r="Y24" s="57"/>
      <c r="Z24" s="57">
        <f t="shared" si="0"/>
        <v>0</v>
      </c>
      <c r="AA24" s="58">
        <f>SUMIF('调整分录-本期'!$D:$D,$A24,'调整分录-本期'!F:F)</f>
        <v>0</v>
      </c>
      <c r="AB24" s="58">
        <f>SUMIF('调整分录-本期'!$D:$D,$A24,'调整分录-本期'!G:G)</f>
        <v>0</v>
      </c>
      <c r="AC24" s="59">
        <f t="shared" si="2"/>
        <v>0</v>
      </c>
      <c r="AD24" s="152"/>
      <c r="AE24" s="119"/>
      <c r="AH24" s="131"/>
    </row>
    <row r="25" spans="1:34" ht="15" customHeight="1">
      <c r="A25" s="123" t="s">
        <v>137</v>
      </c>
      <c r="B25" s="54" t="s">
        <v>12</v>
      </c>
      <c r="C25" s="57">
        <f>[4]资产负债表!$C$14</f>
        <v>0</v>
      </c>
      <c r="D25" s="57"/>
      <c r="E25" s="57"/>
      <c r="F25" s="57"/>
      <c r="G25" s="57"/>
      <c r="H25" s="57"/>
      <c r="I25" s="57"/>
      <c r="J25" s="57"/>
      <c r="K25" s="57"/>
      <c r="L25" s="57"/>
      <c r="M25" s="57"/>
      <c r="N25" s="57"/>
      <c r="O25" s="57"/>
      <c r="P25" s="57"/>
      <c r="Q25" s="57"/>
      <c r="R25" s="57"/>
      <c r="S25" s="57"/>
      <c r="T25" s="57"/>
      <c r="U25" s="57"/>
      <c r="V25" s="57"/>
      <c r="W25" s="57"/>
      <c r="X25" s="57"/>
      <c r="Y25" s="57"/>
      <c r="Z25" s="57">
        <f t="shared" si="0"/>
        <v>0</v>
      </c>
      <c r="AA25" s="58">
        <f>SUMIF('调整分录-本期'!$D:$D,$A25,'调整分录-本期'!F:F)</f>
        <v>0</v>
      </c>
      <c r="AB25" s="58">
        <f>SUMIF('调整分录-本期'!$D:$D,$A25,'调整分录-本期'!G:G)</f>
        <v>0</v>
      </c>
      <c r="AC25" s="59">
        <f t="shared" si="2"/>
        <v>0</v>
      </c>
      <c r="AD25" s="152"/>
      <c r="AE25" s="119"/>
      <c r="AH25" s="131"/>
    </row>
    <row r="26" spans="1:34" ht="15" customHeight="1">
      <c r="A26" s="123" t="s">
        <v>723</v>
      </c>
      <c r="B26" s="54" t="s">
        <v>13</v>
      </c>
      <c r="C26" s="57"/>
      <c r="D26" s="57"/>
      <c r="E26" s="57"/>
      <c r="F26" s="57"/>
      <c r="G26" s="57"/>
      <c r="H26" s="57"/>
      <c r="I26" s="57"/>
      <c r="J26" s="57"/>
      <c r="K26" s="57"/>
      <c r="L26" s="57"/>
      <c r="M26" s="57"/>
      <c r="N26" s="57"/>
      <c r="O26" s="57"/>
      <c r="P26" s="57"/>
      <c r="Q26" s="57"/>
      <c r="R26" s="57"/>
      <c r="S26" s="57"/>
      <c r="T26" s="57"/>
      <c r="U26" s="57"/>
      <c r="V26" s="57"/>
      <c r="W26" s="57"/>
      <c r="X26" s="57"/>
      <c r="Y26" s="57"/>
      <c r="Z26" s="57">
        <f t="shared" si="0"/>
        <v>0</v>
      </c>
      <c r="AA26" s="58">
        <f>SUMIF('调整分录-本期'!$D:$D,$A26,'调整分录-本期'!F:F)</f>
        <v>0</v>
      </c>
      <c r="AB26" s="58">
        <f>SUMIF('调整分录-本期'!$D:$D,$A26,'调整分录-本期'!G:G)</f>
        <v>0</v>
      </c>
      <c r="AC26" s="59">
        <f>Z26+AB26-AA26</f>
        <v>0</v>
      </c>
      <c r="AD26" s="152"/>
      <c r="AE26" s="119"/>
      <c r="AH26" s="131"/>
    </row>
    <row r="27" spans="1:34" ht="15" customHeight="1">
      <c r="A27" s="123"/>
      <c r="B27" s="60" t="s">
        <v>14</v>
      </c>
      <c r="C27" s="64">
        <f>C25-C26</f>
        <v>0</v>
      </c>
      <c r="D27" s="64"/>
      <c r="E27" s="64"/>
      <c r="F27" s="64"/>
      <c r="G27" s="64"/>
      <c r="H27" s="64"/>
      <c r="I27" s="64"/>
      <c r="J27" s="64"/>
      <c r="K27" s="64"/>
      <c r="L27" s="64"/>
      <c r="M27" s="64"/>
      <c r="N27" s="64"/>
      <c r="O27" s="64"/>
      <c r="P27" s="64"/>
      <c r="Q27" s="64"/>
      <c r="R27" s="64"/>
      <c r="S27" s="64"/>
      <c r="T27" s="64"/>
      <c r="U27" s="64"/>
      <c r="V27" s="64"/>
      <c r="W27" s="64"/>
      <c r="X27" s="64"/>
      <c r="Y27" s="64"/>
      <c r="Z27" s="61">
        <f t="shared" si="0"/>
        <v>0</v>
      </c>
      <c r="AA27" s="64"/>
      <c r="AB27" s="64"/>
      <c r="AC27" s="65">
        <f>AC25-AC26</f>
        <v>0</v>
      </c>
      <c r="AD27" s="152"/>
      <c r="AE27" s="119"/>
      <c r="AH27" s="131"/>
    </row>
    <row r="28" spans="1:34" s="125" customFormat="1" ht="15" customHeight="1">
      <c r="A28" s="129" t="s">
        <v>677</v>
      </c>
      <c r="B28" s="54" t="s">
        <v>656</v>
      </c>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57">
        <f t="shared" si="0"/>
        <v>0</v>
      </c>
      <c r="AA28" s="58">
        <f>SUMIF('调整分录-本期'!$D:$D,$A28,'调整分录-本期'!F:F)</f>
        <v>0</v>
      </c>
      <c r="AB28" s="58">
        <f>SUMIF('调整分录-本期'!$D:$D,$A28,'调整分录-本期'!G:G)</f>
        <v>0</v>
      </c>
      <c r="AC28" s="59">
        <f t="shared" si="2"/>
        <v>0</v>
      </c>
      <c r="AD28" s="153"/>
      <c r="AE28" s="126"/>
      <c r="AF28" s="130"/>
      <c r="AG28" s="130"/>
      <c r="AH28" s="132"/>
    </row>
    <row r="29" spans="1:34" ht="15" customHeight="1">
      <c r="A29" s="123" t="s">
        <v>466</v>
      </c>
      <c r="B29" s="54" t="s">
        <v>451</v>
      </c>
      <c r="C29" s="57"/>
      <c r="D29" s="57"/>
      <c r="E29" s="57"/>
      <c r="F29" s="57"/>
      <c r="G29" s="57"/>
      <c r="H29" s="57"/>
      <c r="I29" s="57"/>
      <c r="J29" s="57"/>
      <c r="K29" s="57"/>
      <c r="L29" s="57"/>
      <c r="M29" s="57"/>
      <c r="N29" s="57"/>
      <c r="O29" s="57"/>
      <c r="P29" s="57"/>
      <c r="Q29" s="57"/>
      <c r="R29" s="57"/>
      <c r="S29" s="57"/>
      <c r="T29" s="57"/>
      <c r="U29" s="57"/>
      <c r="V29" s="57"/>
      <c r="W29" s="57"/>
      <c r="X29" s="57"/>
      <c r="Y29" s="57"/>
      <c r="Z29" s="57">
        <f t="shared" si="0"/>
        <v>0</v>
      </c>
      <c r="AA29" s="58">
        <f>SUMIF('调整分录-本期'!$D:$D,$A29,'调整分录-本期'!F:F)</f>
        <v>0</v>
      </c>
      <c r="AB29" s="58">
        <f>SUMIF('调整分录-本期'!$D:$D,$A29,'调整分录-本期'!G:G)</f>
        <v>0</v>
      </c>
      <c r="AC29" s="59">
        <f t="shared" si="2"/>
        <v>0</v>
      </c>
      <c r="AD29" s="152"/>
      <c r="AE29" s="119"/>
      <c r="AH29" s="131"/>
    </row>
    <row r="30" spans="1:34" ht="15" customHeight="1">
      <c r="A30" s="123" t="s">
        <v>138</v>
      </c>
      <c r="B30" s="54" t="s">
        <v>16</v>
      </c>
      <c r="C30" s="57"/>
      <c r="D30" s="57"/>
      <c r="E30" s="57"/>
      <c r="F30" s="57"/>
      <c r="G30" s="57"/>
      <c r="H30" s="57"/>
      <c r="I30" s="57"/>
      <c r="J30" s="57"/>
      <c r="K30" s="57"/>
      <c r="L30" s="57"/>
      <c r="M30" s="57"/>
      <c r="N30" s="57"/>
      <c r="O30" s="57"/>
      <c r="P30" s="57"/>
      <c r="Q30" s="57"/>
      <c r="R30" s="57"/>
      <c r="S30" s="57"/>
      <c r="T30" s="57"/>
      <c r="U30" s="57"/>
      <c r="V30" s="57"/>
      <c r="W30" s="57"/>
      <c r="X30" s="57"/>
      <c r="Y30" s="57"/>
      <c r="Z30" s="57">
        <f t="shared" si="0"/>
        <v>0</v>
      </c>
      <c r="AA30" s="58">
        <f>SUMIF('调整分录-本期'!$D:$D,$A30,'调整分录-本期'!F:F)</f>
        <v>0</v>
      </c>
      <c r="AB30" s="58">
        <f>SUMIF('调整分录-本期'!$D:$D,$A30,'调整分录-本期'!G:G)</f>
        <v>0</v>
      </c>
      <c r="AC30" s="59">
        <f t="shared" si="2"/>
        <v>0</v>
      </c>
      <c r="AD30" s="152"/>
      <c r="AE30" s="119"/>
      <c r="AH30" s="131"/>
    </row>
    <row r="31" spans="1:34" ht="15" customHeight="1">
      <c r="A31" s="123" t="s">
        <v>139</v>
      </c>
      <c r="B31" s="54" t="s">
        <v>18</v>
      </c>
      <c r="C31" s="57">
        <f>[4]资产负债表!$C$17</f>
        <v>0</v>
      </c>
      <c r="D31" s="57"/>
      <c r="E31" s="57"/>
      <c r="F31" s="57"/>
      <c r="G31" s="57"/>
      <c r="H31" s="57"/>
      <c r="I31" s="57"/>
      <c r="J31" s="57"/>
      <c r="K31" s="57"/>
      <c r="L31" s="57"/>
      <c r="M31" s="57"/>
      <c r="N31" s="57"/>
      <c r="O31" s="57"/>
      <c r="P31" s="57"/>
      <c r="Q31" s="57"/>
      <c r="R31" s="57"/>
      <c r="S31" s="57"/>
      <c r="T31" s="57"/>
      <c r="U31" s="57"/>
      <c r="V31" s="57"/>
      <c r="W31" s="57"/>
      <c r="X31" s="57"/>
      <c r="Y31" s="57"/>
      <c r="Z31" s="57">
        <f t="shared" si="0"/>
        <v>0</v>
      </c>
      <c r="AA31" s="58">
        <f>SUMIF('调整分录-本期'!$D:$D,$A31,'调整分录-本期'!F:F)</f>
        <v>0</v>
      </c>
      <c r="AB31" s="58">
        <f>SUMIF('调整分录-本期'!$D:$D,$A31,'调整分录-本期'!G:G)</f>
        <v>0</v>
      </c>
      <c r="AC31" s="59">
        <f t="shared" si="2"/>
        <v>0</v>
      </c>
      <c r="AD31" s="152"/>
      <c r="AE31" s="119"/>
      <c r="AH31" s="131"/>
    </row>
    <row r="32" spans="1:34" ht="15" customHeight="1">
      <c r="A32" s="123"/>
      <c r="B32" s="60" t="s">
        <v>19</v>
      </c>
      <c r="C32" s="64">
        <f>SUM(C7:C31)-SUM(C13:C14)-SUM(C21:C22)-SUM(C25:C26)</f>
        <v>21187221.5</v>
      </c>
      <c r="D32" s="64"/>
      <c r="E32" s="64"/>
      <c r="F32" s="64"/>
      <c r="G32" s="64"/>
      <c r="H32" s="64"/>
      <c r="I32" s="64"/>
      <c r="J32" s="64"/>
      <c r="K32" s="64"/>
      <c r="L32" s="64"/>
      <c r="M32" s="64"/>
      <c r="N32" s="64"/>
      <c r="O32" s="64"/>
      <c r="P32" s="64"/>
      <c r="Q32" s="64"/>
      <c r="R32" s="64"/>
      <c r="S32" s="64"/>
      <c r="T32" s="64"/>
      <c r="U32" s="64"/>
      <c r="V32" s="64"/>
      <c r="W32" s="64"/>
      <c r="X32" s="64"/>
      <c r="Y32" s="64"/>
      <c r="Z32" s="61">
        <f t="shared" si="0"/>
        <v>21187221.5</v>
      </c>
      <c r="AA32" s="64">
        <f>SUM(AA7:AA31)</f>
        <v>0</v>
      </c>
      <c r="AB32" s="64">
        <f>SUM(AB7:AB31)</f>
        <v>0</v>
      </c>
      <c r="AC32" s="65">
        <f>SUM(AC7:AC31)-SUM(AC13:AC14)-SUM(AC21:AC22)-SUM(AC25:AC26)</f>
        <v>21187221.5</v>
      </c>
      <c r="AD32" s="152"/>
      <c r="AE32" s="119"/>
      <c r="AH32" s="131"/>
    </row>
    <row r="33" spans="1:34" ht="15" customHeight="1">
      <c r="A33" s="123"/>
      <c r="B33" s="54" t="s">
        <v>21</v>
      </c>
      <c r="C33" s="57"/>
      <c r="D33" s="57"/>
      <c r="E33" s="57"/>
      <c r="F33" s="57"/>
      <c r="G33" s="57"/>
      <c r="H33" s="57"/>
      <c r="I33" s="57"/>
      <c r="J33" s="57"/>
      <c r="K33" s="57"/>
      <c r="L33" s="57"/>
      <c r="M33" s="57"/>
      <c r="N33" s="57"/>
      <c r="O33" s="57"/>
      <c r="P33" s="57"/>
      <c r="Q33" s="57"/>
      <c r="R33" s="57"/>
      <c r="S33" s="57"/>
      <c r="T33" s="57"/>
      <c r="U33" s="57"/>
      <c r="V33" s="57"/>
      <c r="W33" s="57"/>
      <c r="X33" s="57"/>
      <c r="Y33" s="57"/>
      <c r="Z33" s="57">
        <f t="shared" si="0"/>
        <v>0</v>
      </c>
      <c r="AA33" s="58">
        <f>SUMIF('调整分录-本期'!$D:$D,$A33,'调整分录-本期'!F:F)</f>
        <v>0</v>
      </c>
      <c r="AB33" s="58">
        <f>SUMIF('调整分录-本期'!$D:$D,$A33,'调整分录-本期'!G:G)</f>
        <v>0</v>
      </c>
      <c r="AC33" s="59">
        <f t="shared" si="2"/>
        <v>0</v>
      </c>
      <c r="AD33" s="152"/>
      <c r="AE33" s="119"/>
      <c r="AH33" s="131"/>
    </row>
    <row r="34" spans="1:34" ht="15" customHeight="1">
      <c r="A34" s="123" t="s">
        <v>485</v>
      </c>
      <c r="B34" s="54" t="s">
        <v>488</v>
      </c>
      <c r="C34" s="57"/>
      <c r="D34" s="57"/>
      <c r="E34" s="57"/>
      <c r="F34" s="57"/>
      <c r="G34" s="57"/>
      <c r="H34" s="57"/>
      <c r="I34" s="57"/>
      <c r="J34" s="57"/>
      <c r="K34" s="57"/>
      <c r="L34" s="57"/>
      <c r="M34" s="57"/>
      <c r="N34" s="57"/>
      <c r="O34" s="57"/>
      <c r="P34" s="57"/>
      <c r="Q34" s="57"/>
      <c r="R34" s="57"/>
      <c r="S34" s="57"/>
      <c r="T34" s="57"/>
      <c r="U34" s="57"/>
      <c r="V34" s="57"/>
      <c r="W34" s="57"/>
      <c r="X34" s="57"/>
      <c r="Y34" s="57"/>
      <c r="Z34" s="57">
        <f t="shared" si="0"/>
        <v>0</v>
      </c>
      <c r="AA34" s="58">
        <f>SUMIF('调整分录-本期'!$D:$D,$A34,'调整分录-本期'!F:F)</f>
        <v>0</v>
      </c>
      <c r="AB34" s="58">
        <f>SUMIF('调整分录-本期'!$D:$D,$A34,'调整分录-本期'!G:G)</f>
        <v>0</v>
      </c>
      <c r="AC34" s="59">
        <f t="shared" si="2"/>
        <v>0</v>
      </c>
      <c r="AD34" s="152"/>
      <c r="AE34" s="119"/>
      <c r="AH34" s="131"/>
    </row>
    <row r="35" spans="1:34" ht="15" customHeight="1">
      <c r="A35" s="123" t="s">
        <v>678</v>
      </c>
      <c r="B35" s="54" t="s">
        <v>657</v>
      </c>
      <c r="C35" s="57"/>
      <c r="D35" s="57"/>
      <c r="E35" s="57"/>
      <c r="F35" s="57"/>
      <c r="G35" s="57"/>
      <c r="H35" s="57"/>
      <c r="I35" s="57"/>
      <c r="J35" s="57"/>
      <c r="K35" s="57"/>
      <c r="L35" s="57"/>
      <c r="M35" s="57"/>
      <c r="N35" s="57"/>
      <c r="O35" s="57"/>
      <c r="P35" s="57"/>
      <c r="Q35" s="57"/>
      <c r="R35" s="57"/>
      <c r="S35" s="57"/>
      <c r="T35" s="57"/>
      <c r="U35" s="57"/>
      <c r="V35" s="57"/>
      <c r="W35" s="57"/>
      <c r="X35" s="57"/>
      <c r="Y35" s="57"/>
      <c r="Z35" s="57">
        <f t="shared" si="0"/>
        <v>0</v>
      </c>
      <c r="AA35" s="58">
        <f>SUMIF('调整分录-本期'!$D:$D,$A35,'调整分录-本期'!F:F)</f>
        <v>0</v>
      </c>
      <c r="AB35" s="58">
        <f>SUMIF('调整分录-本期'!$D:$D,$A35,'调整分录-本期'!G:G)</f>
        <v>0</v>
      </c>
      <c r="AC35" s="59">
        <f t="shared" si="2"/>
        <v>0</v>
      </c>
      <c r="AD35" s="152"/>
      <c r="AE35" s="119"/>
      <c r="AH35" s="131"/>
    </row>
    <row r="36" spans="1:34" ht="15" customHeight="1">
      <c r="A36" s="123" t="s">
        <v>679</v>
      </c>
      <c r="B36" s="54" t="s">
        <v>658</v>
      </c>
      <c r="C36" s="57"/>
      <c r="D36" s="57"/>
      <c r="E36" s="57"/>
      <c r="F36" s="57"/>
      <c r="G36" s="57"/>
      <c r="H36" s="57"/>
      <c r="I36" s="57"/>
      <c r="J36" s="57"/>
      <c r="K36" s="57"/>
      <c r="L36" s="57"/>
      <c r="M36" s="57"/>
      <c r="N36" s="57"/>
      <c r="O36" s="57"/>
      <c r="P36" s="57"/>
      <c r="Q36" s="57"/>
      <c r="R36" s="57"/>
      <c r="S36" s="57"/>
      <c r="T36" s="57"/>
      <c r="U36" s="57"/>
      <c r="V36" s="57"/>
      <c r="W36" s="57"/>
      <c r="X36" s="57"/>
      <c r="Y36" s="57"/>
      <c r="Z36" s="57">
        <f t="shared" si="0"/>
        <v>0</v>
      </c>
      <c r="AA36" s="58">
        <f>SUMIF('调整分录-本期'!$D:$D,$A36,'调整分录-本期'!F:F)</f>
        <v>0</v>
      </c>
      <c r="AB36" s="58">
        <f>SUMIF('调整分录-本期'!$D:$D,$A36,'调整分录-本期'!G:G)</f>
        <v>0</v>
      </c>
      <c r="AC36" s="59">
        <f t="shared" si="2"/>
        <v>0</v>
      </c>
      <c r="AD36" s="152"/>
      <c r="AE36" s="119"/>
      <c r="AH36" s="131"/>
    </row>
    <row r="37" spans="1:34" ht="15" customHeight="1">
      <c r="A37" s="123" t="s">
        <v>140</v>
      </c>
      <c r="B37" s="54" t="s">
        <v>26</v>
      </c>
      <c r="C37" s="57"/>
      <c r="D37" s="57"/>
      <c r="E37" s="57"/>
      <c r="F37" s="57"/>
      <c r="G37" s="57"/>
      <c r="H37" s="57"/>
      <c r="I37" s="57"/>
      <c r="J37" s="57"/>
      <c r="K37" s="57"/>
      <c r="L37" s="57"/>
      <c r="M37" s="57"/>
      <c r="N37" s="57"/>
      <c r="O37" s="57"/>
      <c r="P37" s="57"/>
      <c r="Q37" s="57"/>
      <c r="R37" s="57"/>
      <c r="S37" s="57"/>
      <c r="T37" s="57"/>
      <c r="U37" s="57"/>
      <c r="V37" s="57"/>
      <c r="W37" s="57"/>
      <c r="X37" s="57"/>
      <c r="Y37" s="57"/>
      <c r="Z37" s="57">
        <f t="shared" si="0"/>
        <v>0</v>
      </c>
      <c r="AA37" s="58">
        <f>SUMIF('调整分录-本期'!$D:$D,$A37,'调整分录-本期'!F:F)</f>
        <v>0</v>
      </c>
      <c r="AB37" s="58">
        <f>SUMIF('调整分录-本期'!$D:$D,$A37,'调整分录-本期'!G:G)</f>
        <v>0</v>
      </c>
      <c r="AC37" s="59">
        <f t="shared" si="2"/>
        <v>0</v>
      </c>
      <c r="AD37" s="152"/>
      <c r="AE37" s="119"/>
      <c r="AH37" s="131"/>
    </row>
    <row r="38" spans="1:34" ht="15" customHeight="1">
      <c r="A38" s="123" t="s">
        <v>141</v>
      </c>
      <c r="B38" s="54" t="s">
        <v>28</v>
      </c>
      <c r="C38" s="57">
        <f>[4]资产负债表!$C$23</f>
        <v>4000000</v>
      </c>
      <c r="D38" s="57"/>
      <c r="E38" s="57"/>
      <c r="F38" s="57"/>
      <c r="G38" s="57"/>
      <c r="H38" s="57"/>
      <c r="I38" s="57"/>
      <c r="J38" s="57"/>
      <c r="K38" s="57"/>
      <c r="L38" s="57"/>
      <c r="M38" s="57"/>
      <c r="N38" s="57"/>
      <c r="O38" s="57"/>
      <c r="P38" s="57"/>
      <c r="Q38" s="57"/>
      <c r="R38" s="57"/>
      <c r="S38" s="57"/>
      <c r="T38" s="57"/>
      <c r="U38" s="57"/>
      <c r="V38" s="57"/>
      <c r="W38" s="57"/>
      <c r="X38" s="57"/>
      <c r="Y38" s="57"/>
      <c r="Z38" s="57">
        <f t="shared" si="0"/>
        <v>4000000</v>
      </c>
      <c r="AA38" s="58">
        <f>SUMIF('调整分录-本期'!$D:$D,$A38,'调整分录-本期'!F:F)</f>
        <v>0</v>
      </c>
      <c r="AB38" s="58">
        <f>SUMIF('调整分录-本期'!$D:$D,$A38,'调整分录-本期'!G:G)</f>
        <v>0</v>
      </c>
      <c r="AC38" s="59">
        <f t="shared" si="2"/>
        <v>4000000</v>
      </c>
      <c r="AD38" s="152"/>
      <c r="AE38" s="119"/>
      <c r="AH38" s="131"/>
    </row>
    <row r="39" spans="1:34" ht="15" customHeight="1">
      <c r="A39" s="123" t="s">
        <v>721</v>
      </c>
      <c r="B39" s="54" t="s">
        <v>30</v>
      </c>
      <c r="C39" s="57"/>
      <c r="D39" s="57"/>
      <c r="E39" s="57"/>
      <c r="F39" s="57"/>
      <c r="G39" s="57"/>
      <c r="H39" s="57"/>
      <c r="I39" s="57"/>
      <c r="J39" s="57"/>
      <c r="K39" s="57"/>
      <c r="L39" s="57"/>
      <c r="M39" s="57"/>
      <c r="N39" s="57"/>
      <c r="O39" s="57"/>
      <c r="P39" s="57"/>
      <c r="Q39" s="57"/>
      <c r="R39" s="57"/>
      <c r="S39" s="57"/>
      <c r="T39" s="57"/>
      <c r="U39" s="57"/>
      <c r="V39" s="57"/>
      <c r="W39" s="57"/>
      <c r="X39" s="57"/>
      <c r="Y39" s="57"/>
      <c r="Z39" s="57">
        <f t="shared" ref="Z39:Z70" si="3">SUM(C39:Y39)</f>
        <v>0</v>
      </c>
      <c r="AA39" s="58">
        <f>SUMIF('调整分录-本期'!$D:$D,$A39,'调整分录-本期'!F:F)</f>
        <v>0</v>
      </c>
      <c r="AB39" s="58">
        <f>SUMIF('调整分录-本期'!$D:$D,$A39,'调整分录-本期'!G:G)</f>
        <v>0</v>
      </c>
      <c r="AC39" s="59">
        <f>Z39+AB39-AA39</f>
        <v>0</v>
      </c>
      <c r="AD39" s="152"/>
      <c r="AE39" s="119"/>
      <c r="AH39" s="131"/>
    </row>
    <row r="40" spans="1:34" ht="15" customHeight="1">
      <c r="A40" s="123"/>
      <c r="B40" s="60" t="s">
        <v>31</v>
      </c>
      <c r="C40" s="64">
        <f>C38-C39</f>
        <v>4000000</v>
      </c>
      <c r="D40" s="64"/>
      <c r="E40" s="64"/>
      <c r="F40" s="64"/>
      <c r="G40" s="64"/>
      <c r="H40" s="64"/>
      <c r="I40" s="64"/>
      <c r="J40" s="64"/>
      <c r="K40" s="64"/>
      <c r="L40" s="64"/>
      <c r="M40" s="64"/>
      <c r="N40" s="64"/>
      <c r="O40" s="64"/>
      <c r="P40" s="64"/>
      <c r="Q40" s="64"/>
      <c r="R40" s="64"/>
      <c r="S40" s="64"/>
      <c r="T40" s="64"/>
      <c r="U40" s="64"/>
      <c r="V40" s="64"/>
      <c r="W40" s="64"/>
      <c r="X40" s="64"/>
      <c r="Y40" s="64"/>
      <c r="Z40" s="61">
        <f t="shared" si="3"/>
        <v>4000000</v>
      </c>
      <c r="AA40" s="64"/>
      <c r="AB40" s="64"/>
      <c r="AC40" s="65">
        <f>AC38-AC39</f>
        <v>4000000</v>
      </c>
      <c r="AD40" s="152"/>
      <c r="AE40" s="119"/>
      <c r="AH40" s="131"/>
    </row>
    <row r="41" spans="1:34" s="125" customFormat="1" ht="15" customHeight="1">
      <c r="A41" s="129" t="s">
        <v>680</v>
      </c>
      <c r="B41" s="106" t="s">
        <v>659</v>
      </c>
      <c r="C41" s="57">
        <f>[4]资产负债表!$C$20</f>
        <v>0</v>
      </c>
      <c r="D41" s="57"/>
      <c r="E41" s="57"/>
      <c r="F41" s="57"/>
      <c r="G41" s="57"/>
      <c r="H41" s="57"/>
      <c r="I41" s="57"/>
      <c r="J41" s="57"/>
      <c r="K41" s="57"/>
      <c r="L41" s="261"/>
      <c r="M41" s="261"/>
      <c r="N41" s="261"/>
      <c r="O41" s="261"/>
      <c r="P41" s="261"/>
      <c r="Q41" s="261"/>
      <c r="R41" s="261"/>
      <c r="S41" s="261"/>
      <c r="T41" s="261"/>
      <c r="U41" s="261"/>
      <c r="V41" s="261"/>
      <c r="W41" s="261"/>
      <c r="X41" s="261"/>
      <c r="Y41" s="261"/>
      <c r="Z41" s="57">
        <f t="shared" si="3"/>
        <v>0</v>
      </c>
      <c r="AA41" s="58">
        <f>SUMIF('调整分录-本期'!$D:$D,$A41,'调整分录-本期'!F:F)</f>
        <v>0</v>
      </c>
      <c r="AB41" s="58">
        <f>SUMIF('调整分录-本期'!$D:$D,$A41,'调整分录-本期'!G:G)</f>
        <v>0</v>
      </c>
      <c r="AC41" s="59">
        <f t="shared" si="2"/>
        <v>0</v>
      </c>
      <c r="AD41" s="153"/>
      <c r="AE41" s="126"/>
      <c r="AF41" s="130"/>
      <c r="AG41" s="130"/>
      <c r="AH41" s="132"/>
    </row>
    <row r="42" spans="1:34" s="125" customFormat="1" ht="15" customHeight="1">
      <c r="A42" s="129" t="s">
        <v>681</v>
      </c>
      <c r="B42" s="106" t="s">
        <v>660</v>
      </c>
      <c r="C42" s="261"/>
      <c r="D42" s="261"/>
      <c r="E42" s="261"/>
      <c r="F42" s="261"/>
      <c r="G42" s="261"/>
      <c r="H42" s="261"/>
      <c r="I42" s="261"/>
      <c r="J42" s="261"/>
      <c r="K42" s="261"/>
      <c r="L42" s="261"/>
      <c r="M42" s="261"/>
      <c r="N42" s="261"/>
      <c r="O42" s="261"/>
      <c r="P42" s="261"/>
      <c r="Q42" s="261"/>
      <c r="R42" s="261"/>
      <c r="S42" s="261"/>
      <c r="T42" s="261"/>
      <c r="U42" s="261"/>
      <c r="V42" s="261"/>
      <c r="W42" s="261"/>
      <c r="X42" s="261"/>
      <c r="Y42" s="261"/>
      <c r="Z42" s="57">
        <f t="shared" si="3"/>
        <v>0</v>
      </c>
      <c r="AA42" s="58">
        <f>SUMIF('调整分录-本期'!$D:$D,$A42,'调整分录-本期'!F:F)</f>
        <v>0</v>
      </c>
      <c r="AB42" s="58">
        <f>SUMIF('调整分录-本期'!$D:$D,$A42,'调整分录-本期'!G:G)</f>
        <v>0</v>
      </c>
      <c r="AC42" s="59">
        <f t="shared" si="2"/>
        <v>0</v>
      </c>
      <c r="AD42" s="153"/>
      <c r="AE42" s="126"/>
      <c r="AF42" s="130"/>
      <c r="AG42" s="130"/>
      <c r="AH42" s="132"/>
    </row>
    <row r="43" spans="1:34" ht="15" customHeight="1">
      <c r="A43" s="123" t="s">
        <v>142</v>
      </c>
      <c r="B43" s="54" t="s">
        <v>35</v>
      </c>
      <c r="C43" s="57"/>
      <c r="D43" s="57"/>
      <c r="E43" s="57"/>
      <c r="F43" s="57"/>
      <c r="G43" s="57"/>
      <c r="H43" s="57"/>
      <c r="I43" s="57"/>
      <c r="J43" s="57"/>
      <c r="K43" s="57"/>
      <c r="L43" s="57"/>
      <c r="M43" s="57"/>
      <c r="N43" s="57"/>
      <c r="O43" s="57"/>
      <c r="P43" s="57"/>
      <c r="Q43" s="57"/>
      <c r="R43" s="57"/>
      <c r="S43" s="57"/>
      <c r="T43" s="57"/>
      <c r="U43" s="57"/>
      <c r="V43" s="57"/>
      <c r="W43" s="57"/>
      <c r="X43" s="57"/>
      <c r="Y43" s="57"/>
      <c r="Z43" s="57">
        <f t="shared" si="3"/>
        <v>0</v>
      </c>
      <c r="AA43" s="58">
        <f>SUMIF('调整分录-本期'!$D:$D,$A43,'调整分录-本期'!F:F)</f>
        <v>0</v>
      </c>
      <c r="AB43" s="58">
        <f>SUMIF('调整分录-本期'!$D:$D,$A43,'调整分录-本期'!G:G)</f>
        <v>0</v>
      </c>
      <c r="AC43" s="59">
        <f t="shared" si="2"/>
        <v>0</v>
      </c>
      <c r="AD43" s="152"/>
      <c r="AE43" s="119"/>
      <c r="AH43" s="131"/>
    </row>
    <row r="44" spans="1:34" ht="15" customHeight="1">
      <c r="A44" s="123" t="s">
        <v>719</v>
      </c>
      <c r="B44" s="54" t="s">
        <v>36</v>
      </c>
      <c r="C44" s="57"/>
      <c r="D44" s="57"/>
      <c r="E44" s="57"/>
      <c r="F44" s="57"/>
      <c r="G44" s="57"/>
      <c r="H44" s="57"/>
      <c r="I44" s="57"/>
      <c r="J44" s="57"/>
      <c r="K44" s="57"/>
      <c r="L44" s="57"/>
      <c r="M44" s="57"/>
      <c r="N44" s="57"/>
      <c r="O44" s="57"/>
      <c r="P44" s="57"/>
      <c r="Q44" s="57"/>
      <c r="R44" s="57"/>
      <c r="S44" s="57"/>
      <c r="T44" s="57"/>
      <c r="U44" s="57"/>
      <c r="V44" s="57"/>
      <c r="W44" s="57"/>
      <c r="X44" s="57"/>
      <c r="Y44" s="57"/>
      <c r="Z44" s="57">
        <f t="shared" si="3"/>
        <v>0</v>
      </c>
      <c r="AA44" s="58">
        <f>SUMIF('调整分录-本期'!$D:$D,$A44,'调整分录-本期'!F:F)</f>
        <v>0</v>
      </c>
      <c r="AB44" s="58">
        <f>SUMIF('调整分录-本期'!$D:$D,$A44,'调整分录-本期'!G:G)</f>
        <v>0</v>
      </c>
      <c r="AC44" s="59">
        <f t="shared" ref="AC44:AC45" si="4">Z44+AB44-AA44</f>
        <v>0</v>
      </c>
      <c r="AD44" s="152"/>
      <c r="AE44" s="119"/>
      <c r="AH44" s="131"/>
    </row>
    <row r="45" spans="1:34" ht="15" customHeight="1">
      <c r="A45" s="123" t="s">
        <v>717</v>
      </c>
      <c r="B45" s="54" t="s">
        <v>38</v>
      </c>
      <c r="C45" s="57"/>
      <c r="D45" s="57"/>
      <c r="E45" s="57"/>
      <c r="F45" s="57"/>
      <c r="G45" s="57"/>
      <c r="H45" s="57"/>
      <c r="I45" s="57"/>
      <c r="J45" s="57"/>
      <c r="K45" s="57"/>
      <c r="L45" s="57"/>
      <c r="M45" s="57"/>
      <c r="N45" s="57"/>
      <c r="O45" s="57"/>
      <c r="P45" s="57"/>
      <c r="Q45" s="57"/>
      <c r="R45" s="57"/>
      <c r="S45" s="57"/>
      <c r="T45" s="57"/>
      <c r="U45" s="57"/>
      <c r="V45" s="57"/>
      <c r="W45" s="57"/>
      <c r="X45" s="57"/>
      <c r="Y45" s="57"/>
      <c r="Z45" s="57">
        <f t="shared" si="3"/>
        <v>0</v>
      </c>
      <c r="AA45" s="58">
        <f>SUMIF('调整分录-本期'!$D:$D,$A45,'调整分录-本期'!F:F)</f>
        <v>0</v>
      </c>
      <c r="AB45" s="58">
        <f>SUMIF('调整分录-本期'!$D:$D,$A45,'调整分录-本期'!G:G)</f>
        <v>0</v>
      </c>
      <c r="AC45" s="59">
        <f t="shared" si="4"/>
        <v>0</v>
      </c>
      <c r="AD45" s="152"/>
      <c r="AE45" s="119"/>
      <c r="AH45" s="131"/>
    </row>
    <row r="46" spans="1:34" ht="15" customHeight="1">
      <c r="A46" s="123"/>
      <c r="B46" s="60" t="s">
        <v>40</v>
      </c>
      <c r="C46" s="64">
        <f>C43-C44-C45</f>
        <v>0</v>
      </c>
      <c r="D46" s="64"/>
      <c r="E46" s="64"/>
      <c r="F46" s="64"/>
      <c r="G46" s="64"/>
      <c r="H46" s="64"/>
      <c r="I46" s="64"/>
      <c r="J46" s="64"/>
      <c r="K46" s="64"/>
      <c r="L46" s="64"/>
      <c r="M46" s="64"/>
      <c r="N46" s="64"/>
      <c r="O46" s="64"/>
      <c r="P46" s="64"/>
      <c r="Q46" s="64"/>
      <c r="R46" s="64"/>
      <c r="S46" s="64"/>
      <c r="T46" s="64"/>
      <c r="U46" s="64"/>
      <c r="V46" s="64"/>
      <c r="W46" s="64"/>
      <c r="X46" s="64"/>
      <c r="Y46" s="64"/>
      <c r="Z46" s="61">
        <f t="shared" si="3"/>
        <v>0</v>
      </c>
      <c r="AA46" s="64"/>
      <c r="AB46" s="64"/>
      <c r="AC46" s="65">
        <f>AC43-AC44-AC45</f>
        <v>0</v>
      </c>
      <c r="AD46" s="152"/>
      <c r="AE46" s="119"/>
      <c r="AH46" s="131"/>
    </row>
    <row r="47" spans="1:34" ht="15" customHeight="1">
      <c r="A47" s="123" t="s">
        <v>143</v>
      </c>
      <c r="B47" s="54" t="s">
        <v>41</v>
      </c>
      <c r="C47" s="57">
        <f>[4]资产负债表!$C$25</f>
        <v>4000000</v>
      </c>
      <c r="D47" s="57"/>
      <c r="E47" s="57"/>
      <c r="F47" s="57"/>
      <c r="G47" s="57"/>
      <c r="H47" s="57"/>
      <c r="I47" s="57"/>
      <c r="J47" s="57"/>
      <c r="K47" s="57"/>
      <c r="L47" s="57"/>
      <c r="M47" s="57"/>
      <c r="N47" s="57"/>
      <c r="O47" s="57"/>
      <c r="P47" s="57"/>
      <c r="Q47" s="57"/>
      <c r="R47" s="57"/>
      <c r="S47" s="57"/>
      <c r="T47" s="57"/>
      <c r="U47" s="57"/>
      <c r="V47" s="57"/>
      <c r="W47" s="57"/>
      <c r="X47" s="57"/>
      <c r="Y47" s="57"/>
      <c r="Z47" s="57">
        <f t="shared" si="3"/>
        <v>4000000</v>
      </c>
      <c r="AA47" s="58">
        <f>SUMIF('调整分录-本期'!$D:$D,$A47,'调整分录-本期'!F:F)</f>
        <v>0</v>
      </c>
      <c r="AB47" s="58">
        <f>SUMIF('调整分录-本期'!$D:$D,$A47,'调整分录-本期'!G:G)</f>
        <v>0</v>
      </c>
      <c r="AC47" s="59">
        <f t="shared" si="2"/>
        <v>4000000</v>
      </c>
      <c r="AD47" s="152"/>
      <c r="AE47" s="119"/>
      <c r="AH47" s="131"/>
    </row>
    <row r="48" spans="1:34" ht="15" customHeight="1">
      <c r="A48" s="123" t="s">
        <v>715</v>
      </c>
      <c r="B48" s="54" t="s">
        <v>42</v>
      </c>
      <c r="C48" s="57"/>
      <c r="D48" s="57"/>
      <c r="E48" s="57"/>
      <c r="F48" s="57"/>
      <c r="G48" s="57"/>
      <c r="H48" s="57"/>
      <c r="I48" s="57"/>
      <c r="J48" s="57"/>
      <c r="K48" s="57"/>
      <c r="L48" s="57"/>
      <c r="M48" s="57"/>
      <c r="N48" s="57"/>
      <c r="O48" s="57"/>
      <c r="P48" s="57"/>
      <c r="Q48" s="57"/>
      <c r="R48" s="57"/>
      <c r="S48" s="57"/>
      <c r="T48" s="57"/>
      <c r="U48" s="57"/>
      <c r="V48" s="57"/>
      <c r="W48" s="57"/>
      <c r="X48" s="57"/>
      <c r="Y48" s="57"/>
      <c r="Z48" s="57">
        <f t="shared" si="3"/>
        <v>0</v>
      </c>
      <c r="AA48" s="58">
        <f>SUMIF('调整分录-本期'!$D:$D,$A48,'调整分录-本期'!F:F)</f>
        <v>0</v>
      </c>
      <c r="AB48" s="58">
        <f>SUMIF('调整分录-本期'!$D:$D,$A48,'调整分录-本期'!G:G)</f>
        <v>0</v>
      </c>
      <c r="AC48" s="59">
        <f>Z48+AB48-AA48</f>
        <v>0</v>
      </c>
      <c r="AD48" s="152"/>
      <c r="AE48" s="119"/>
      <c r="AH48" s="131"/>
    </row>
    <row r="49" spans="1:34" ht="15" customHeight="1">
      <c r="A49" s="123" t="s">
        <v>713</v>
      </c>
      <c r="B49" s="54" t="s">
        <v>43</v>
      </c>
      <c r="C49" s="57"/>
      <c r="D49" s="57"/>
      <c r="E49" s="57"/>
      <c r="F49" s="57"/>
      <c r="G49" s="57"/>
      <c r="H49" s="57"/>
      <c r="I49" s="57"/>
      <c r="J49" s="57"/>
      <c r="K49" s="57"/>
      <c r="L49" s="57"/>
      <c r="M49" s="57"/>
      <c r="N49" s="57"/>
      <c r="O49" s="57"/>
      <c r="P49" s="57"/>
      <c r="Q49" s="57"/>
      <c r="R49" s="57"/>
      <c r="S49" s="57"/>
      <c r="T49" s="57"/>
      <c r="U49" s="57"/>
      <c r="V49" s="57"/>
      <c r="W49" s="57"/>
      <c r="X49" s="57"/>
      <c r="Y49" s="57"/>
      <c r="Z49" s="57">
        <f t="shared" si="3"/>
        <v>0</v>
      </c>
      <c r="AA49" s="58">
        <f>SUMIF('调整分录-本期'!$D:$D,$A49,'调整分录-本期'!F:F)</f>
        <v>0</v>
      </c>
      <c r="AB49" s="58">
        <f>SUMIF('调整分录-本期'!$D:$D,$A49,'调整分录-本期'!G:G)</f>
        <v>0</v>
      </c>
      <c r="AC49" s="59">
        <f t="shared" ref="AC49" si="5">Z49+AB49-AA49</f>
        <v>0</v>
      </c>
      <c r="AD49" s="152"/>
      <c r="AE49" s="119"/>
      <c r="AH49" s="131"/>
    </row>
    <row r="50" spans="1:34" ht="15" customHeight="1">
      <c r="A50" s="123"/>
      <c r="B50" s="60" t="s">
        <v>44</v>
      </c>
      <c r="C50" s="64">
        <f>C47-C48-C49</f>
        <v>4000000</v>
      </c>
      <c r="D50" s="64"/>
      <c r="E50" s="64"/>
      <c r="F50" s="64"/>
      <c r="G50" s="64"/>
      <c r="H50" s="64"/>
      <c r="I50" s="64"/>
      <c r="J50" s="64"/>
      <c r="K50" s="64"/>
      <c r="L50" s="64"/>
      <c r="M50" s="64"/>
      <c r="N50" s="64"/>
      <c r="O50" s="64"/>
      <c r="P50" s="64"/>
      <c r="Q50" s="64"/>
      <c r="R50" s="64"/>
      <c r="S50" s="64"/>
      <c r="T50" s="64"/>
      <c r="U50" s="64"/>
      <c r="V50" s="64"/>
      <c r="W50" s="64"/>
      <c r="X50" s="64"/>
      <c r="Y50" s="64"/>
      <c r="Z50" s="61">
        <f t="shared" si="3"/>
        <v>4000000</v>
      </c>
      <c r="AA50" s="64"/>
      <c r="AB50" s="64"/>
      <c r="AC50" s="65">
        <f>AC47-AC48-AC49</f>
        <v>4000000</v>
      </c>
      <c r="AD50" s="152"/>
      <c r="AE50" s="119"/>
      <c r="AH50" s="131"/>
    </row>
    <row r="51" spans="1:34" ht="15" customHeight="1">
      <c r="A51" s="123" t="s">
        <v>144</v>
      </c>
      <c r="B51" s="54" t="s">
        <v>45</v>
      </c>
      <c r="C51" s="57">
        <f>[4]资产负债表!$C$26</f>
        <v>0</v>
      </c>
      <c r="D51" s="57"/>
      <c r="E51" s="57"/>
      <c r="F51" s="57"/>
      <c r="G51" s="57"/>
      <c r="H51" s="57"/>
      <c r="I51" s="57"/>
      <c r="J51" s="57"/>
      <c r="K51" s="57"/>
      <c r="L51" s="57"/>
      <c r="M51" s="57"/>
      <c r="N51" s="57"/>
      <c r="O51" s="57"/>
      <c r="P51" s="57"/>
      <c r="Q51" s="57"/>
      <c r="R51" s="57"/>
      <c r="S51" s="57"/>
      <c r="T51" s="57"/>
      <c r="U51" s="57"/>
      <c r="V51" s="57"/>
      <c r="W51" s="57"/>
      <c r="X51" s="57"/>
      <c r="Y51" s="57"/>
      <c r="Z51" s="57">
        <f t="shared" si="3"/>
        <v>0</v>
      </c>
      <c r="AA51" s="58">
        <f>SUMIF('调整分录-本期'!$D:$D,$A51,'调整分录-本期'!F:F)</f>
        <v>0</v>
      </c>
      <c r="AB51" s="58">
        <f>SUMIF('调整分录-本期'!$D:$D,$A51,'调整分录-本期'!G:G)</f>
        <v>0</v>
      </c>
      <c r="AC51" s="59">
        <f t="shared" si="2"/>
        <v>0</v>
      </c>
      <c r="AD51" s="152"/>
      <c r="AE51" s="119"/>
      <c r="AH51" s="131"/>
    </row>
    <row r="52" spans="1:34" ht="15" customHeight="1">
      <c r="A52" s="123" t="s">
        <v>711</v>
      </c>
      <c r="B52" s="54" t="s">
        <v>46</v>
      </c>
      <c r="C52" s="57"/>
      <c r="D52" s="57"/>
      <c r="E52" s="57"/>
      <c r="F52" s="57"/>
      <c r="G52" s="57"/>
      <c r="H52" s="57"/>
      <c r="I52" s="57"/>
      <c r="J52" s="57"/>
      <c r="K52" s="57"/>
      <c r="L52" s="57"/>
      <c r="M52" s="57"/>
      <c r="N52" s="57"/>
      <c r="O52" s="57"/>
      <c r="P52" s="57"/>
      <c r="Q52" s="57"/>
      <c r="R52" s="57"/>
      <c r="S52" s="57"/>
      <c r="T52" s="57"/>
      <c r="U52" s="57"/>
      <c r="V52" s="57"/>
      <c r="W52" s="57"/>
      <c r="X52" s="57"/>
      <c r="Y52" s="57"/>
      <c r="Z52" s="57">
        <f t="shared" si="3"/>
        <v>0</v>
      </c>
      <c r="AA52" s="58">
        <f>SUMIF('调整分录-本期'!$D:$D,$A52,'调整分录-本期'!F:F)</f>
        <v>0</v>
      </c>
      <c r="AB52" s="58">
        <f>SUMIF('调整分录-本期'!$D:$D,$A52,'调整分录-本期'!G:G)</f>
        <v>0</v>
      </c>
      <c r="AC52" s="59">
        <f>Z52+AB52-AA52</f>
        <v>0</v>
      </c>
      <c r="AD52" s="152"/>
      <c r="AE52" s="119"/>
      <c r="AH52" s="131"/>
    </row>
    <row r="53" spans="1:34" ht="15" customHeight="1">
      <c r="A53" s="123"/>
      <c r="B53" s="60" t="s">
        <v>47</v>
      </c>
      <c r="C53" s="64">
        <f>C51-C52</f>
        <v>0</v>
      </c>
      <c r="D53" s="64"/>
      <c r="E53" s="64"/>
      <c r="F53" s="64"/>
      <c r="G53" s="64"/>
      <c r="H53" s="64"/>
      <c r="I53" s="64"/>
      <c r="J53" s="64"/>
      <c r="K53" s="64"/>
      <c r="L53" s="64"/>
      <c r="M53" s="64"/>
      <c r="N53" s="64"/>
      <c r="O53" s="64"/>
      <c r="P53" s="64"/>
      <c r="Q53" s="64"/>
      <c r="R53" s="64"/>
      <c r="S53" s="64"/>
      <c r="T53" s="64"/>
      <c r="U53" s="64"/>
      <c r="V53" s="64"/>
      <c r="W53" s="64"/>
      <c r="X53" s="64"/>
      <c r="Y53" s="64"/>
      <c r="Z53" s="61">
        <f t="shared" si="3"/>
        <v>0</v>
      </c>
      <c r="AA53" s="64"/>
      <c r="AB53" s="64"/>
      <c r="AC53" s="65">
        <f>AC51-AC52</f>
        <v>0</v>
      </c>
      <c r="AD53" s="152"/>
      <c r="AE53" s="119"/>
      <c r="AH53" s="131"/>
    </row>
    <row r="54" spans="1:34" ht="15" customHeight="1">
      <c r="A54" s="123" t="s">
        <v>145</v>
      </c>
      <c r="B54" s="54" t="s">
        <v>48</v>
      </c>
      <c r="C54" s="57"/>
      <c r="D54" s="57"/>
      <c r="E54" s="57"/>
      <c r="F54" s="57"/>
      <c r="G54" s="57"/>
      <c r="H54" s="57"/>
      <c r="I54" s="57"/>
      <c r="J54" s="57"/>
      <c r="K54" s="57"/>
      <c r="L54" s="57"/>
      <c r="M54" s="57"/>
      <c r="N54" s="57"/>
      <c r="O54" s="57"/>
      <c r="P54" s="57"/>
      <c r="Q54" s="57"/>
      <c r="R54" s="57"/>
      <c r="S54" s="57"/>
      <c r="T54" s="57"/>
      <c r="U54" s="57"/>
      <c r="V54" s="57"/>
      <c r="W54" s="57"/>
      <c r="X54" s="57"/>
      <c r="Y54" s="57"/>
      <c r="Z54" s="57">
        <f t="shared" si="3"/>
        <v>0</v>
      </c>
      <c r="AA54" s="58">
        <f>SUMIF('调整分录-本期'!$D:$D,$A54,'调整分录-本期'!F:F)</f>
        <v>0</v>
      </c>
      <c r="AB54" s="58">
        <f>SUMIF('调整分录-本期'!$D:$D,$A54,'调整分录-本期'!G:G)</f>
        <v>0</v>
      </c>
      <c r="AC54" s="59">
        <f t="shared" si="2"/>
        <v>0</v>
      </c>
      <c r="AD54" s="152"/>
      <c r="AE54" s="119"/>
      <c r="AH54" s="131"/>
    </row>
    <row r="55" spans="1:34" ht="15" customHeight="1">
      <c r="A55" s="123" t="s">
        <v>146</v>
      </c>
      <c r="B55" s="54" t="s">
        <v>50</v>
      </c>
      <c r="C55" s="57"/>
      <c r="D55" s="57"/>
      <c r="E55" s="57"/>
      <c r="F55" s="57"/>
      <c r="G55" s="57"/>
      <c r="H55" s="57"/>
      <c r="I55" s="57"/>
      <c r="J55" s="57"/>
      <c r="K55" s="57"/>
      <c r="L55" s="57"/>
      <c r="M55" s="57"/>
      <c r="N55" s="57"/>
      <c r="O55" s="57"/>
      <c r="P55" s="57"/>
      <c r="Q55" s="57"/>
      <c r="R55" s="57"/>
      <c r="S55" s="57"/>
      <c r="T55" s="57"/>
      <c r="U55" s="57"/>
      <c r="V55" s="57"/>
      <c r="W55" s="57"/>
      <c r="X55" s="57"/>
      <c r="Y55" s="57"/>
      <c r="Z55" s="57">
        <f t="shared" si="3"/>
        <v>0</v>
      </c>
      <c r="AA55" s="58">
        <f>SUMIF('调整分录-本期'!$D:$D,$A55,'调整分录-本期'!F:F)</f>
        <v>0</v>
      </c>
      <c r="AB55" s="58">
        <f>SUMIF('调整分录-本期'!$D:$D,$A55,'调整分录-本期'!G:G)</f>
        <v>0</v>
      </c>
      <c r="AC55" s="59">
        <f t="shared" si="2"/>
        <v>0</v>
      </c>
      <c r="AD55" s="152"/>
      <c r="AE55" s="119"/>
      <c r="AH55" s="131"/>
    </row>
    <row r="56" spans="1:34" ht="15" customHeight="1">
      <c r="A56" s="123" t="s">
        <v>661</v>
      </c>
      <c r="B56" s="54" t="s">
        <v>662</v>
      </c>
      <c r="C56" s="57"/>
      <c r="D56" s="57"/>
      <c r="E56" s="57"/>
      <c r="F56" s="57"/>
      <c r="G56" s="57"/>
      <c r="H56" s="57"/>
      <c r="I56" s="57"/>
      <c r="J56" s="57"/>
      <c r="K56" s="57"/>
      <c r="L56" s="57"/>
      <c r="M56" s="57"/>
      <c r="N56" s="57"/>
      <c r="O56" s="57"/>
      <c r="P56" s="57"/>
      <c r="Q56" s="57"/>
      <c r="R56" s="57"/>
      <c r="S56" s="57"/>
      <c r="T56" s="57"/>
      <c r="U56" s="57"/>
      <c r="V56" s="57"/>
      <c r="W56" s="57"/>
      <c r="X56" s="57"/>
      <c r="Y56" s="57"/>
      <c r="Z56" s="57">
        <f t="shared" si="3"/>
        <v>0</v>
      </c>
      <c r="AA56" s="58">
        <f>SUMIF('调整分录-本期'!$D:$D,$A56,'调整分录-本期'!F:F)</f>
        <v>0</v>
      </c>
      <c r="AB56" s="58">
        <f>SUMIF('调整分录-本期'!$D:$D,$A56,'调整分录-本期'!G:G)</f>
        <v>0</v>
      </c>
      <c r="AC56" s="59">
        <f t="shared" ref="AC56" si="6">Z56+AA56-AB56</f>
        <v>0</v>
      </c>
      <c r="AD56" s="152"/>
      <c r="AE56" s="119"/>
      <c r="AH56" s="131"/>
    </row>
    <row r="57" spans="1:34" ht="15" customHeight="1">
      <c r="A57" s="123" t="s">
        <v>147</v>
      </c>
      <c r="B57" s="54" t="s">
        <v>52</v>
      </c>
      <c r="C57" s="265">
        <f>[4]资产负债表!$C$31</f>
        <v>0</v>
      </c>
      <c r="D57" s="265"/>
      <c r="E57" s="265"/>
      <c r="F57" s="265"/>
      <c r="G57" s="265"/>
      <c r="H57" s="265"/>
      <c r="I57" s="265"/>
      <c r="J57" s="265"/>
      <c r="K57" s="265"/>
      <c r="L57" s="57"/>
      <c r="M57" s="57"/>
      <c r="N57" s="57"/>
      <c r="O57" s="57"/>
      <c r="P57" s="57"/>
      <c r="Q57" s="57"/>
      <c r="R57" s="57"/>
      <c r="S57" s="57"/>
      <c r="T57" s="57"/>
      <c r="U57" s="57"/>
      <c r="V57" s="57"/>
      <c r="W57" s="57"/>
      <c r="X57" s="57"/>
      <c r="Y57" s="57"/>
      <c r="Z57" s="57">
        <f t="shared" si="3"/>
        <v>0</v>
      </c>
      <c r="AA57" s="58">
        <f>SUMIF('调整分录-本期'!$D:$D,$A57,'调整分录-本期'!F:F)</f>
        <v>0</v>
      </c>
      <c r="AB57" s="58">
        <f>SUMIF('调整分录-本期'!$D:$D,$A57,'调整分录-本期'!G:G)</f>
        <v>0</v>
      </c>
      <c r="AC57" s="59">
        <f t="shared" si="2"/>
        <v>0</v>
      </c>
      <c r="AD57" s="152"/>
      <c r="AE57" s="119"/>
      <c r="AH57" s="131"/>
    </row>
    <row r="58" spans="1:34" ht="15" customHeight="1">
      <c r="A58" s="123" t="s">
        <v>709</v>
      </c>
      <c r="B58" s="54" t="s">
        <v>53</v>
      </c>
      <c r="C58" s="57"/>
      <c r="D58" s="57"/>
      <c r="E58" s="57"/>
      <c r="F58" s="57"/>
      <c r="G58" s="57"/>
      <c r="H58" s="57"/>
      <c r="I58" s="57"/>
      <c r="J58" s="57"/>
      <c r="K58" s="57"/>
      <c r="L58" s="57"/>
      <c r="M58" s="57"/>
      <c r="N58" s="57"/>
      <c r="O58" s="57"/>
      <c r="P58" s="57"/>
      <c r="Q58" s="57"/>
      <c r="R58" s="57"/>
      <c r="S58" s="57"/>
      <c r="T58" s="57"/>
      <c r="U58" s="57"/>
      <c r="V58" s="57"/>
      <c r="W58" s="57"/>
      <c r="X58" s="57"/>
      <c r="Y58" s="57"/>
      <c r="Z58" s="57">
        <f t="shared" si="3"/>
        <v>0</v>
      </c>
      <c r="AA58" s="58">
        <f>SUMIF('调整分录-本期'!$D:$D,$A58,'调整分录-本期'!F:F)</f>
        <v>0</v>
      </c>
      <c r="AB58" s="58">
        <f>SUMIF('调整分录-本期'!$D:$D,$A58,'调整分录-本期'!G:G)</f>
        <v>0</v>
      </c>
      <c r="AC58" s="59">
        <f t="shared" ref="AC58:AC59" si="7">Z58+AB58-AA58</f>
        <v>0</v>
      </c>
      <c r="AD58" s="152"/>
      <c r="AE58" s="119"/>
      <c r="AH58" s="131"/>
    </row>
    <row r="59" spans="1:34" ht="15" customHeight="1">
      <c r="A59" s="123" t="s">
        <v>707</v>
      </c>
      <c r="B59" s="54" t="s">
        <v>54</v>
      </c>
      <c r="C59" s="57"/>
      <c r="D59" s="57"/>
      <c r="E59" s="57"/>
      <c r="F59" s="57"/>
      <c r="G59" s="57"/>
      <c r="H59" s="57"/>
      <c r="I59" s="57"/>
      <c r="J59" s="57"/>
      <c r="K59" s="57"/>
      <c r="L59" s="57"/>
      <c r="M59" s="57"/>
      <c r="N59" s="57"/>
      <c r="O59" s="57"/>
      <c r="P59" s="57"/>
      <c r="Q59" s="57"/>
      <c r="R59" s="57"/>
      <c r="S59" s="57"/>
      <c r="T59" s="57"/>
      <c r="U59" s="57"/>
      <c r="V59" s="57"/>
      <c r="W59" s="57"/>
      <c r="X59" s="57"/>
      <c r="Y59" s="57"/>
      <c r="Z59" s="57">
        <f t="shared" si="3"/>
        <v>0</v>
      </c>
      <c r="AA59" s="58">
        <f>SUMIF('调整分录-本期'!$D:$D,$A59,'调整分录-本期'!F:F)</f>
        <v>0</v>
      </c>
      <c r="AB59" s="58">
        <f>SUMIF('调整分录-本期'!$D:$D,$A59,'调整分录-本期'!G:G)</f>
        <v>0</v>
      </c>
      <c r="AC59" s="59">
        <f t="shared" si="7"/>
        <v>0</v>
      </c>
      <c r="AD59" s="152"/>
      <c r="AE59" s="119"/>
      <c r="AH59" s="131"/>
    </row>
    <row r="60" spans="1:34" ht="15" customHeight="1">
      <c r="A60" s="123"/>
      <c r="B60" s="60" t="s">
        <v>56</v>
      </c>
      <c r="C60" s="64">
        <f>C57-C58-C59</f>
        <v>0</v>
      </c>
      <c r="D60" s="64"/>
      <c r="E60" s="64"/>
      <c r="F60" s="64"/>
      <c r="G60" s="64"/>
      <c r="H60" s="64"/>
      <c r="I60" s="64"/>
      <c r="J60" s="64"/>
      <c r="K60" s="64"/>
      <c r="L60" s="64"/>
      <c r="M60" s="64"/>
      <c r="N60" s="64"/>
      <c r="O60" s="64"/>
      <c r="P60" s="64"/>
      <c r="Q60" s="64"/>
      <c r="R60" s="64"/>
      <c r="S60" s="64"/>
      <c r="T60" s="64"/>
      <c r="U60" s="64"/>
      <c r="V60" s="64"/>
      <c r="W60" s="64"/>
      <c r="X60" s="64"/>
      <c r="Y60" s="64"/>
      <c r="Z60" s="61">
        <f t="shared" si="3"/>
        <v>0</v>
      </c>
      <c r="AA60" s="64"/>
      <c r="AB60" s="64"/>
      <c r="AC60" s="65">
        <f>AC57-AC58-AC59</f>
        <v>0</v>
      </c>
      <c r="AD60" s="152"/>
      <c r="AE60" s="119"/>
      <c r="AH60" s="131"/>
    </row>
    <row r="61" spans="1:34" ht="15" customHeight="1">
      <c r="A61" s="123" t="s">
        <v>148</v>
      </c>
      <c r="B61" s="54" t="s">
        <v>58</v>
      </c>
      <c r="C61" s="57"/>
      <c r="D61" s="57"/>
      <c r="E61" s="57"/>
      <c r="F61" s="57"/>
      <c r="G61" s="57"/>
      <c r="H61" s="57"/>
      <c r="I61" s="57"/>
      <c r="J61" s="57"/>
      <c r="K61" s="57"/>
      <c r="L61" s="57"/>
      <c r="M61" s="57"/>
      <c r="N61" s="57"/>
      <c r="O61" s="57"/>
      <c r="P61" s="57"/>
      <c r="Q61" s="57"/>
      <c r="R61" s="57"/>
      <c r="S61" s="57"/>
      <c r="T61" s="57"/>
      <c r="U61" s="57"/>
      <c r="V61" s="57"/>
      <c r="W61" s="57"/>
      <c r="X61" s="57"/>
      <c r="Y61" s="57"/>
      <c r="Z61" s="57">
        <f t="shared" si="3"/>
        <v>0</v>
      </c>
      <c r="AA61" s="58">
        <f>SUMIF('调整分录-本期'!$D:$D,$A61,'调整分录-本期'!F:F)</f>
        <v>0</v>
      </c>
      <c r="AB61" s="58">
        <f>SUMIF('调整分录-本期'!$D:$D,$A61,'调整分录-本期'!G:G)</f>
        <v>0</v>
      </c>
      <c r="AC61" s="59">
        <f t="shared" si="2"/>
        <v>0</v>
      </c>
      <c r="AD61" s="152"/>
      <c r="AE61" s="119"/>
      <c r="AH61" s="131"/>
    </row>
    <row r="62" spans="1:34" ht="15" customHeight="1">
      <c r="A62" s="123" t="s">
        <v>149</v>
      </c>
      <c r="B62" s="54" t="s">
        <v>60</v>
      </c>
      <c r="C62" s="57"/>
      <c r="D62" s="57"/>
      <c r="E62" s="57"/>
      <c r="F62" s="57"/>
      <c r="G62" s="57"/>
      <c r="H62" s="57"/>
      <c r="I62" s="57"/>
      <c r="J62" s="57"/>
      <c r="K62" s="57"/>
      <c r="L62" s="57"/>
      <c r="M62" s="57"/>
      <c r="N62" s="57"/>
      <c r="O62" s="57"/>
      <c r="P62" s="57"/>
      <c r="Q62" s="57"/>
      <c r="R62" s="57"/>
      <c r="S62" s="57"/>
      <c r="T62" s="57"/>
      <c r="U62" s="57"/>
      <c r="V62" s="57"/>
      <c r="W62" s="57"/>
      <c r="X62" s="57"/>
      <c r="Y62" s="57"/>
      <c r="Z62" s="57">
        <f t="shared" si="3"/>
        <v>0</v>
      </c>
      <c r="AA62" s="58">
        <f>SUMIF('调整分录-本期'!$D:$D,$A62,'调整分录-本期'!F:F)</f>
        <v>0</v>
      </c>
      <c r="AB62" s="58">
        <f>SUMIF('调整分录-本期'!$D:$D,$A62,'调整分录-本期'!G:G)</f>
        <v>0</v>
      </c>
      <c r="AC62" s="59">
        <f t="shared" si="2"/>
        <v>0</v>
      </c>
      <c r="AD62" s="152"/>
      <c r="AE62" s="119"/>
      <c r="AH62" s="131"/>
    </row>
    <row r="63" spans="1:34" ht="15" customHeight="1">
      <c r="A63" s="123" t="s">
        <v>705</v>
      </c>
      <c r="B63" s="54" t="s">
        <v>62</v>
      </c>
      <c r="C63" s="57"/>
      <c r="D63" s="57"/>
      <c r="E63" s="57"/>
      <c r="F63" s="57"/>
      <c r="G63" s="57"/>
      <c r="H63" s="57"/>
      <c r="I63" s="57"/>
      <c r="J63" s="57"/>
      <c r="K63" s="57"/>
      <c r="L63" s="57"/>
      <c r="M63" s="57"/>
      <c r="N63" s="57"/>
      <c r="O63" s="57"/>
      <c r="P63" s="57"/>
      <c r="Q63" s="57"/>
      <c r="R63" s="57"/>
      <c r="S63" s="57"/>
      <c r="T63" s="57"/>
      <c r="U63" s="57"/>
      <c r="V63" s="57"/>
      <c r="W63" s="57"/>
      <c r="X63" s="57"/>
      <c r="Y63" s="57"/>
      <c r="Z63" s="57">
        <f t="shared" si="3"/>
        <v>0</v>
      </c>
      <c r="AA63" s="58">
        <f>SUMIF('调整分录-本期'!$D:$D,$A63,'调整分录-本期'!F:F)</f>
        <v>0</v>
      </c>
      <c r="AB63" s="58">
        <f>SUMIF('调整分录-本期'!$D:$D,$A63,'调整分录-本期'!G:G)</f>
        <v>0</v>
      </c>
      <c r="AC63" s="59">
        <f>Z63+AB63-AA63</f>
        <v>0</v>
      </c>
      <c r="AD63" s="152"/>
      <c r="AE63" s="119"/>
      <c r="AH63" s="131"/>
    </row>
    <row r="64" spans="1:34" ht="15" customHeight="1">
      <c r="A64" s="123"/>
      <c r="B64" s="60" t="s">
        <v>64</v>
      </c>
      <c r="C64" s="64">
        <f>C62-C63</f>
        <v>0</v>
      </c>
      <c r="D64" s="64"/>
      <c r="E64" s="64"/>
      <c r="F64" s="64"/>
      <c r="G64" s="64"/>
      <c r="H64" s="64"/>
      <c r="I64" s="64"/>
      <c r="J64" s="64"/>
      <c r="K64" s="64"/>
      <c r="L64" s="64"/>
      <c r="M64" s="64"/>
      <c r="N64" s="64"/>
      <c r="O64" s="64"/>
      <c r="P64" s="64"/>
      <c r="Q64" s="64"/>
      <c r="R64" s="64"/>
      <c r="S64" s="64"/>
      <c r="T64" s="64"/>
      <c r="U64" s="64"/>
      <c r="V64" s="64"/>
      <c r="W64" s="64"/>
      <c r="X64" s="64"/>
      <c r="Y64" s="64"/>
      <c r="Z64" s="61">
        <f t="shared" si="3"/>
        <v>0</v>
      </c>
      <c r="AA64" s="64"/>
      <c r="AB64" s="64"/>
      <c r="AC64" s="65">
        <f>AC62-AC63</f>
        <v>0</v>
      </c>
      <c r="AD64" s="152"/>
      <c r="AE64" s="119"/>
      <c r="AH64" s="131"/>
    </row>
    <row r="65" spans="1:34" ht="15" customHeight="1">
      <c r="A65" s="123" t="s">
        <v>150</v>
      </c>
      <c r="B65" s="54" t="s">
        <v>66</v>
      </c>
      <c r="C65" s="57"/>
      <c r="D65" s="57"/>
      <c r="E65" s="57"/>
      <c r="F65" s="57"/>
      <c r="G65" s="57"/>
      <c r="H65" s="57"/>
      <c r="I65" s="57"/>
      <c r="J65" s="57"/>
      <c r="K65" s="57"/>
      <c r="L65" s="57"/>
      <c r="M65" s="57"/>
      <c r="N65" s="57"/>
      <c r="O65" s="57"/>
      <c r="P65" s="57"/>
      <c r="Q65" s="57"/>
      <c r="R65" s="57"/>
      <c r="S65" s="57"/>
      <c r="T65" s="57"/>
      <c r="U65" s="57"/>
      <c r="V65" s="57"/>
      <c r="W65" s="57"/>
      <c r="X65" s="57"/>
      <c r="Y65" s="57"/>
      <c r="Z65" s="57">
        <f t="shared" si="3"/>
        <v>0</v>
      </c>
      <c r="AA65" s="58">
        <f>SUMIF('调整分录-本期'!$D:$D,$A65,'调整分录-本期'!F:F)</f>
        <v>0</v>
      </c>
      <c r="AB65" s="58">
        <f>SUMIF('调整分录-本期'!$D:$D,$A65,'调整分录-本期'!G:G)</f>
        <v>0</v>
      </c>
      <c r="AC65" s="59">
        <f t="shared" si="2"/>
        <v>0</v>
      </c>
      <c r="AD65" s="152"/>
      <c r="AE65" s="119"/>
      <c r="AH65" s="131"/>
    </row>
    <row r="66" spans="1:34" ht="15" customHeight="1">
      <c r="A66" s="123" t="s">
        <v>151</v>
      </c>
      <c r="B66" s="54" t="s">
        <v>68</v>
      </c>
      <c r="C66" s="57"/>
      <c r="D66" s="57"/>
      <c r="E66" s="57"/>
      <c r="F66" s="57"/>
      <c r="G66" s="57"/>
      <c r="H66" s="57"/>
      <c r="I66" s="57"/>
      <c r="J66" s="57"/>
      <c r="K66" s="57"/>
      <c r="L66" s="57"/>
      <c r="M66" s="57"/>
      <c r="N66" s="57"/>
      <c r="O66" s="57"/>
      <c r="P66" s="57"/>
      <c r="Q66" s="57"/>
      <c r="R66" s="57"/>
      <c r="S66" s="57"/>
      <c r="T66" s="57"/>
      <c r="U66" s="57"/>
      <c r="V66" s="57"/>
      <c r="W66" s="57"/>
      <c r="X66" s="57"/>
      <c r="Y66" s="57"/>
      <c r="Z66" s="57">
        <f t="shared" si="3"/>
        <v>0</v>
      </c>
      <c r="AA66" s="58">
        <f>SUMIF('调整分录-本期'!$D:$D,$A66,'调整分录-本期'!F:F)</f>
        <v>0</v>
      </c>
      <c r="AB66" s="58">
        <f>SUMIF('调整分录-本期'!$D:$D,$A66,'调整分录-本期'!G:G)</f>
        <v>0</v>
      </c>
      <c r="AC66" s="59">
        <f t="shared" si="2"/>
        <v>0</v>
      </c>
      <c r="AD66" s="152"/>
      <c r="AE66" s="119"/>
      <c r="AH66" s="131"/>
    </row>
    <row r="67" spans="1:34" ht="15" customHeight="1">
      <c r="A67" s="123" t="s">
        <v>152</v>
      </c>
      <c r="B67" s="54" t="s">
        <v>70</v>
      </c>
      <c r="C67" s="57"/>
      <c r="D67" s="57"/>
      <c r="E67" s="57"/>
      <c r="F67" s="57"/>
      <c r="G67" s="57"/>
      <c r="H67" s="57"/>
      <c r="I67" s="57"/>
      <c r="J67" s="57"/>
      <c r="K67" s="57"/>
      <c r="L67" s="57"/>
      <c r="M67" s="57"/>
      <c r="N67" s="57"/>
      <c r="O67" s="57"/>
      <c r="P67" s="57"/>
      <c r="Q67" s="57"/>
      <c r="R67" s="57"/>
      <c r="S67" s="57"/>
      <c r="T67" s="57"/>
      <c r="U67" s="57"/>
      <c r="V67" s="57"/>
      <c r="W67" s="57"/>
      <c r="X67" s="57"/>
      <c r="Y67" s="57"/>
      <c r="Z67" s="57">
        <f t="shared" si="3"/>
        <v>0</v>
      </c>
      <c r="AA67" s="58">
        <f>SUMIF('调整分录-本期'!$D:$D,$A67,'调整分录-本期'!F:F)</f>
        <v>0</v>
      </c>
      <c r="AB67" s="58">
        <f>SUMIF('调整分录-本期'!$D:$D,$A67,'调整分录-本期'!G:G)</f>
        <v>0</v>
      </c>
      <c r="AC67" s="59">
        <f t="shared" si="2"/>
        <v>0</v>
      </c>
      <c r="AD67" s="152"/>
      <c r="AE67" s="119"/>
      <c r="AH67" s="131"/>
    </row>
    <row r="68" spans="1:34" ht="15" customHeight="1">
      <c r="A68" s="123"/>
      <c r="B68" s="60" t="s">
        <v>72</v>
      </c>
      <c r="C68" s="64">
        <f>SUM(C34:C67)-SUM(C38:C39)-SUM(C43:C45)-SUM(C47:C49)-SUM(C51:C52)-SUM(C57:C59)-SUM(C62:C63)</f>
        <v>8000000</v>
      </c>
      <c r="D68" s="64"/>
      <c r="E68" s="64"/>
      <c r="F68" s="64"/>
      <c r="G68" s="64"/>
      <c r="H68" s="64"/>
      <c r="I68" s="64"/>
      <c r="J68" s="64"/>
      <c r="K68" s="64"/>
      <c r="L68" s="64"/>
      <c r="M68" s="64"/>
      <c r="N68" s="64"/>
      <c r="O68" s="64"/>
      <c r="P68" s="64"/>
      <c r="Q68" s="64"/>
      <c r="R68" s="64"/>
      <c r="S68" s="64"/>
      <c r="T68" s="64"/>
      <c r="U68" s="64"/>
      <c r="V68" s="64"/>
      <c r="W68" s="64"/>
      <c r="X68" s="64"/>
      <c r="Y68" s="64"/>
      <c r="Z68" s="61">
        <f t="shared" si="3"/>
        <v>8000000</v>
      </c>
      <c r="AA68" s="64">
        <f>SUM(AA34:AA67)</f>
        <v>0</v>
      </c>
      <c r="AB68" s="64">
        <f>SUM(AB34:AB67)</f>
        <v>0</v>
      </c>
      <c r="AC68" s="65">
        <f>SUM(AC34:AC67)-SUM(AC38:AC39)-SUM(AC43:AC45)-SUM(AC47:AC49)-SUM(AC51:AC52)-SUM(AC57:AC59)-SUM(AC62:AC63)</f>
        <v>8000000</v>
      </c>
      <c r="AD68" s="152"/>
      <c r="AE68" s="119"/>
      <c r="AH68" s="131"/>
    </row>
    <row r="69" spans="1:34" ht="15" customHeight="1">
      <c r="A69" s="123"/>
      <c r="B69" s="60" t="s">
        <v>74</v>
      </c>
      <c r="C69" s="64">
        <f>C32+C68</f>
        <v>29187221.5</v>
      </c>
      <c r="D69" s="64"/>
      <c r="E69" s="64"/>
      <c r="F69" s="64"/>
      <c r="G69" s="64"/>
      <c r="H69" s="64"/>
      <c r="I69" s="64"/>
      <c r="J69" s="64"/>
      <c r="K69" s="64"/>
      <c r="L69" s="64"/>
      <c r="M69" s="64"/>
      <c r="N69" s="64"/>
      <c r="O69" s="64"/>
      <c r="P69" s="64"/>
      <c r="Q69" s="64"/>
      <c r="R69" s="64"/>
      <c r="S69" s="64"/>
      <c r="T69" s="64"/>
      <c r="U69" s="64"/>
      <c r="V69" s="64"/>
      <c r="W69" s="64"/>
      <c r="X69" s="64"/>
      <c r="Y69" s="64"/>
      <c r="Z69" s="61">
        <f t="shared" si="3"/>
        <v>29187221.5</v>
      </c>
      <c r="AA69" s="64">
        <f>AA32+AA68</f>
        <v>0</v>
      </c>
      <c r="AB69" s="64">
        <f>AB32+AB68</f>
        <v>0</v>
      </c>
      <c r="AC69" s="65">
        <f>AC32+AC68</f>
        <v>29187221.5</v>
      </c>
      <c r="AD69" s="152"/>
      <c r="AE69" s="119"/>
      <c r="AH69" s="131"/>
    </row>
    <row r="70" spans="1:34" ht="15" customHeight="1">
      <c r="A70" s="123"/>
      <c r="B70" s="54" t="s">
        <v>1</v>
      </c>
      <c r="C70" s="57"/>
      <c r="D70" s="57"/>
      <c r="E70" s="57"/>
      <c r="F70" s="57"/>
      <c r="G70" s="57"/>
      <c r="H70" s="57"/>
      <c r="I70" s="57"/>
      <c r="J70" s="57"/>
      <c r="K70" s="57"/>
      <c r="L70" s="57"/>
      <c r="M70" s="57"/>
      <c r="N70" s="57"/>
      <c r="O70" s="57"/>
      <c r="P70" s="57"/>
      <c r="Q70" s="57"/>
      <c r="R70" s="57"/>
      <c r="S70" s="57"/>
      <c r="T70" s="57"/>
      <c r="U70" s="57"/>
      <c r="V70" s="57"/>
      <c r="W70" s="57"/>
      <c r="X70" s="57"/>
      <c r="Y70" s="57"/>
      <c r="Z70" s="57">
        <f t="shared" si="3"/>
        <v>0</v>
      </c>
      <c r="AA70" s="58">
        <f>SUMIF('调整分录-本期'!$D:$D,$A70,'调整分录-本期'!F:F)</f>
        <v>0</v>
      </c>
      <c r="AB70" s="58">
        <f>SUMIF('调整分录-本期'!$D:$D,$A70,'调整分录-本期'!G:G)</f>
        <v>0</v>
      </c>
      <c r="AC70" s="59"/>
      <c r="AD70" s="152"/>
      <c r="AE70" s="119"/>
      <c r="AH70" s="131"/>
    </row>
    <row r="71" spans="1:34" ht="15" customHeight="1">
      <c r="A71" s="123" t="s">
        <v>153</v>
      </c>
      <c r="B71" s="54" t="s">
        <v>3</v>
      </c>
      <c r="C71" s="57">
        <f>[4]资产负债表!$G$6</f>
        <v>0</v>
      </c>
      <c r="D71" s="57"/>
      <c r="E71" s="57"/>
      <c r="F71" s="57"/>
      <c r="G71" s="57"/>
      <c r="H71" s="57"/>
      <c r="I71" s="57"/>
      <c r="J71" s="57"/>
      <c r="K71" s="57"/>
      <c r="L71" s="57"/>
      <c r="M71" s="57"/>
      <c r="N71" s="57"/>
      <c r="O71" s="57"/>
      <c r="P71" s="57"/>
      <c r="Q71" s="57"/>
      <c r="R71" s="57"/>
      <c r="S71" s="57"/>
      <c r="T71" s="57"/>
      <c r="U71" s="57"/>
      <c r="V71" s="57"/>
      <c r="W71" s="57"/>
      <c r="X71" s="57"/>
      <c r="Y71" s="57"/>
      <c r="Z71" s="57">
        <f t="shared" ref="Z71:Z92" si="8">SUM(C71:Y71)</f>
        <v>0</v>
      </c>
      <c r="AA71" s="58">
        <f>SUMIF('调整分录-本期'!$D:$D,$A71,'调整分录-本期'!F:F)</f>
        <v>0</v>
      </c>
      <c r="AB71" s="58">
        <f>SUMIF('调整分录-本期'!$D:$D,$A71,'调整分录-本期'!G:G)</f>
        <v>0</v>
      </c>
      <c r="AC71" s="59">
        <f t="shared" ref="AC71:AC120" si="9">Z71+AB71-AA71</f>
        <v>0</v>
      </c>
      <c r="AD71" s="152"/>
      <c r="AE71" s="119"/>
      <c r="AH71" s="131"/>
    </row>
    <row r="72" spans="1:34" ht="15" customHeight="1">
      <c r="A72" s="123" t="s">
        <v>467</v>
      </c>
      <c r="B72" s="54" t="s">
        <v>452</v>
      </c>
      <c r="C72" s="57"/>
      <c r="D72" s="57"/>
      <c r="E72" s="57"/>
      <c r="F72" s="57"/>
      <c r="G72" s="57"/>
      <c r="H72" s="57"/>
      <c r="I72" s="57"/>
      <c r="J72" s="57"/>
      <c r="K72" s="57"/>
      <c r="L72" s="57"/>
      <c r="M72" s="57"/>
      <c r="N72" s="57"/>
      <c r="O72" s="57"/>
      <c r="P72" s="57"/>
      <c r="Q72" s="57"/>
      <c r="R72" s="57"/>
      <c r="S72" s="57"/>
      <c r="T72" s="57"/>
      <c r="U72" s="57"/>
      <c r="V72" s="57"/>
      <c r="W72" s="57"/>
      <c r="X72" s="57"/>
      <c r="Y72" s="57"/>
      <c r="Z72" s="57">
        <f t="shared" si="8"/>
        <v>0</v>
      </c>
      <c r="AA72" s="58">
        <f>SUMIF('调整分录-本期'!$D:$D,$A72,'调整分录-本期'!F:F)</f>
        <v>0</v>
      </c>
      <c r="AB72" s="58">
        <f>SUMIF('调整分录-本期'!$D:$D,$A72,'调整分录-本期'!G:G)</f>
        <v>0</v>
      </c>
      <c r="AC72" s="59">
        <f t="shared" si="9"/>
        <v>0</v>
      </c>
      <c r="AD72" s="152"/>
      <c r="AE72" s="119"/>
      <c r="AH72" s="131"/>
    </row>
    <row r="73" spans="1:34" ht="15" customHeight="1">
      <c r="A73" s="123" t="s">
        <v>469</v>
      </c>
      <c r="B73" s="54" t="s">
        <v>454</v>
      </c>
      <c r="C73" s="57"/>
      <c r="D73" s="57"/>
      <c r="E73" s="57"/>
      <c r="F73" s="57"/>
      <c r="G73" s="57"/>
      <c r="H73" s="57"/>
      <c r="I73" s="57"/>
      <c r="J73" s="57"/>
      <c r="K73" s="57"/>
      <c r="L73" s="57"/>
      <c r="M73" s="57"/>
      <c r="N73" s="57"/>
      <c r="O73" s="57"/>
      <c r="P73" s="57"/>
      <c r="Q73" s="57"/>
      <c r="R73" s="57"/>
      <c r="S73" s="57"/>
      <c r="T73" s="57"/>
      <c r="U73" s="57"/>
      <c r="V73" s="57"/>
      <c r="W73" s="57"/>
      <c r="X73" s="57"/>
      <c r="Y73" s="57"/>
      <c r="Z73" s="57">
        <f t="shared" si="8"/>
        <v>0</v>
      </c>
      <c r="AA73" s="58">
        <f>SUMIF('调整分录-本期'!$D:$D,$A73,'调整分录-本期'!F:F)</f>
        <v>0</v>
      </c>
      <c r="AB73" s="58">
        <f>SUMIF('调整分录-本期'!$D:$D,$A73,'调整分录-本期'!G:G)</f>
        <v>0</v>
      </c>
      <c r="AC73" s="59">
        <f t="shared" si="9"/>
        <v>0</v>
      </c>
      <c r="AD73" s="152"/>
      <c r="AE73" s="119"/>
      <c r="AH73" s="131"/>
    </row>
    <row r="74" spans="1:34" ht="15" customHeight="1">
      <c r="A74" s="123" t="s">
        <v>682</v>
      </c>
      <c r="B74" s="54" t="s">
        <v>663</v>
      </c>
      <c r="C74" s="57"/>
      <c r="D74" s="57"/>
      <c r="E74" s="57"/>
      <c r="F74" s="57"/>
      <c r="G74" s="57"/>
      <c r="H74" s="57"/>
      <c r="I74" s="57"/>
      <c r="J74" s="57"/>
      <c r="K74" s="57"/>
      <c r="L74" s="57"/>
      <c r="M74" s="57"/>
      <c r="N74" s="57"/>
      <c r="O74" s="57"/>
      <c r="P74" s="57"/>
      <c r="Q74" s="57"/>
      <c r="R74" s="57"/>
      <c r="S74" s="57"/>
      <c r="T74" s="57"/>
      <c r="U74" s="57"/>
      <c r="V74" s="57"/>
      <c r="W74" s="57"/>
      <c r="X74" s="57"/>
      <c r="Y74" s="57"/>
      <c r="Z74" s="57">
        <f t="shared" si="8"/>
        <v>0</v>
      </c>
      <c r="AA74" s="58">
        <f>SUMIF('调整分录-本期'!$D:$D,$A74,'调整分录-本期'!F:F)</f>
        <v>0</v>
      </c>
      <c r="AB74" s="58">
        <f>SUMIF('调整分录-本期'!$D:$D,$A74,'调整分录-本期'!G:G)</f>
        <v>0</v>
      </c>
      <c r="AC74" s="59">
        <f t="shared" si="9"/>
        <v>0</v>
      </c>
      <c r="AD74" s="152"/>
      <c r="AE74" s="119"/>
      <c r="AH74" s="131"/>
    </row>
    <row r="75" spans="1:34" ht="15" customHeight="1">
      <c r="A75" s="123" t="s">
        <v>470</v>
      </c>
      <c r="B75" s="54" t="s">
        <v>455</v>
      </c>
      <c r="C75" s="57"/>
      <c r="D75" s="57"/>
      <c r="E75" s="57"/>
      <c r="F75" s="57"/>
      <c r="G75" s="57"/>
      <c r="H75" s="57"/>
      <c r="I75" s="57"/>
      <c r="J75" s="57"/>
      <c r="K75" s="57"/>
      <c r="L75" s="57"/>
      <c r="M75" s="57"/>
      <c r="N75" s="57"/>
      <c r="O75" s="57"/>
      <c r="P75" s="57"/>
      <c r="Q75" s="57"/>
      <c r="R75" s="57"/>
      <c r="S75" s="57"/>
      <c r="T75" s="57"/>
      <c r="U75" s="57"/>
      <c r="V75" s="57"/>
      <c r="W75" s="57"/>
      <c r="X75" s="57"/>
      <c r="Y75" s="57"/>
      <c r="Z75" s="57">
        <f t="shared" si="8"/>
        <v>0</v>
      </c>
      <c r="AA75" s="58">
        <f>SUMIF('调整分录-本期'!$D:$D,$A75,'调整分录-本期'!F:F)</f>
        <v>0</v>
      </c>
      <c r="AB75" s="58">
        <f>SUMIF('调整分录-本期'!$D:$D,$A75,'调整分录-本期'!G:G)</f>
        <v>0</v>
      </c>
      <c r="AC75" s="59">
        <f t="shared" si="9"/>
        <v>0</v>
      </c>
      <c r="AD75" s="152"/>
      <c r="AE75" s="119"/>
      <c r="AH75" s="131"/>
    </row>
    <row r="76" spans="1:34" ht="15" customHeight="1">
      <c r="A76" s="123" t="s">
        <v>652</v>
      </c>
      <c r="B76" s="54" t="s">
        <v>508</v>
      </c>
      <c r="C76" s="57"/>
      <c r="D76" s="57"/>
      <c r="E76" s="57"/>
      <c r="F76" s="57"/>
      <c r="G76" s="57"/>
      <c r="H76" s="57"/>
      <c r="I76" s="57"/>
      <c r="J76" s="57"/>
      <c r="K76" s="57"/>
      <c r="L76" s="57"/>
      <c r="M76" s="57"/>
      <c r="N76" s="57"/>
      <c r="O76" s="57"/>
      <c r="P76" s="57"/>
      <c r="Q76" s="57"/>
      <c r="R76" s="57"/>
      <c r="S76" s="57"/>
      <c r="T76" s="57"/>
      <c r="U76" s="57"/>
      <c r="V76" s="57"/>
      <c r="W76" s="57"/>
      <c r="X76" s="57"/>
      <c r="Y76" s="57"/>
      <c r="Z76" s="57">
        <f t="shared" si="8"/>
        <v>0</v>
      </c>
      <c r="AA76" s="58">
        <f>SUMIF('调整分录-本期'!$D:$D,$A76,'调整分录-本期'!F:F)</f>
        <v>0</v>
      </c>
      <c r="AB76" s="58">
        <f>SUMIF('调整分录-本期'!$D:$D,$A76,'调整分录-本期'!G:G)</f>
        <v>0</v>
      </c>
      <c r="AC76" s="59">
        <f t="shared" si="9"/>
        <v>0</v>
      </c>
      <c r="AD76" s="152"/>
      <c r="AE76" s="119"/>
      <c r="AH76" s="131"/>
    </row>
    <row r="77" spans="1:34" ht="15" customHeight="1">
      <c r="A77" s="123" t="s">
        <v>653</v>
      </c>
      <c r="B77" s="54" t="s">
        <v>509</v>
      </c>
      <c r="C77" s="57">
        <f>[4]资产负债表!$G$9</f>
        <v>3000000</v>
      </c>
      <c r="D77" s="57"/>
      <c r="E77" s="57"/>
      <c r="F77" s="57"/>
      <c r="G77" s="57"/>
      <c r="H77" s="57"/>
      <c r="I77" s="57"/>
      <c r="J77" s="57"/>
      <c r="K77" s="57"/>
      <c r="L77" s="57"/>
      <c r="M77" s="57"/>
      <c r="N77" s="57"/>
      <c r="O77" s="57"/>
      <c r="P77" s="57"/>
      <c r="Q77" s="57"/>
      <c r="R77" s="57"/>
      <c r="S77" s="57"/>
      <c r="T77" s="57"/>
      <c r="U77" s="57"/>
      <c r="V77" s="57"/>
      <c r="W77" s="57"/>
      <c r="X77" s="57"/>
      <c r="Y77" s="57"/>
      <c r="Z77" s="57">
        <f t="shared" si="8"/>
        <v>3000000</v>
      </c>
      <c r="AA77" s="58">
        <f>SUMIF('调整分录-本期'!$D:$D,$A77,'调整分录-本期'!F:F)</f>
        <v>0</v>
      </c>
      <c r="AB77" s="58">
        <f>SUMIF('调整分录-本期'!$D:$D,$A77,'调整分录-本期'!G:G)</f>
        <v>0</v>
      </c>
      <c r="AC77" s="59">
        <f t="shared" si="9"/>
        <v>3000000</v>
      </c>
      <c r="AD77" s="152"/>
      <c r="AE77" s="119"/>
      <c r="AH77" s="131"/>
    </row>
    <row r="78" spans="1:34" ht="15" customHeight="1">
      <c r="A78" s="123" t="s">
        <v>154</v>
      </c>
      <c r="B78" s="54" t="s">
        <v>4</v>
      </c>
      <c r="C78" s="57">
        <f>[4]资产负债表!$G$10</f>
        <v>0</v>
      </c>
      <c r="D78" s="57"/>
      <c r="E78" s="57"/>
      <c r="F78" s="57"/>
      <c r="G78" s="57"/>
      <c r="H78" s="57"/>
      <c r="I78" s="57"/>
      <c r="J78" s="57"/>
      <c r="K78" s="57"/>
      <c r="L78" s="57"/>
      <c r="M78" s="57"/>
      <c r="N78" s="57"/>
      <c r="O78" s="57"/>
      <c r="P78" s="57"/>
      <c r="Q78" s="57"/>
      <c r="R78" s="57"/>
      <c r="S78" s="57"/>
      <c r="T78" s="57"/>
      <c r="U78" s="57"/>
      <c r="V78" s="57"/>
      <c r="W78" s="57"/>
      <c r="X78" s="57"/>
      <c r="Y78" s="57"/>
      <c r="Z78" s="57">
        <f t="shared" si="8"/>
        <v>0</v>
      </c>
      <c r="AA78" s="58">
        <f>SUMIF('调整分录-本期'!$D:$D,$A78,'调整分录-本期'!F:F)</f>
        <v>0</v>
      </c>
      <c r="AB78" s="58">
        <f>SUMIF('调整分录-本期'!$D:$D,$A78,'调整分录-本期'!G:G)</f>
        <v>0</v>
      </c>
      <c r="AC78" s="59">
        <f t="shared" si="9"/>
        <v>0</v>
      </c>
      <c r="AD78" s="152"/>
      <c r="AE78" s="119"/>
      <c r="AH78" s="131"/>
    </row>
    <row r="79" spans="1:34" ht="15" customHeight="1">
      <c r="A79" s="123" t="s">
        <v>683</v>
      </c>
      <c r="B79" s="54" t="s">
        <v>664</v>
      </c>
      <c r="C79" s="57"/>
      <c r="D79" s="57"/>
      <c r="E79" s="57"/>
      <c r="F79" s="57"/>
      <c r="G79" s="57"/>
      <c r="H79" s="57"/>
      <c r="I79" s="57"/>
      <c r="J79" s="57"/>
      <c r="K79" s="57"/>
      <c r="L79" s="57"/>
      <c r="M79" s="57"/>
      <c r="N79" s="57"/>
      <c r="O79" s="57"/>
      <c r="P79" s="57"/>
      <c r="Q79" s="57"/>
      <c r="R79" s="57"/>
      <c r="S79" s="57"/>
      <c r="T79" s="57"/>
      <c r="U79" s="57"/>
      <c r="V79" s="57"/>
      <c r="W79" s="57"/>
      <c r="X79" s="57"/>
      <c r="Y79" s="57"/>
      <c r="Z79" s="57">
        <f t="shared" si="8"/>
        <v>0</v>
      </c>
      <c r="AA79" s="58">
        <f>SUMIF('调整分录-本期'!$D:$D,$A79,'调整分录-本期'!F:F)</f>
        <v>0</v>
      </c>
      <c r="AB79" s="58">
        <f>SUMIF('调整分录-本期'!$D:$D,$A79,'调整分录-本期'!G:G)</f>
        <v>0</v>
      </c>
      <c r="AC79" s="59">
        <f t="shared" si="9"/>
        <v>0</v>
      </c>
      <c r="AD79" s="152"/>
      <c r="AE79" s="119"/>
      <c r="AH79" s="131"/>
    </row>
    <row r="80" spans="1:34" ht="15" customHeight="1">
      <c r="A80" s="123" t="s">
        <v>471</v>
      </c>
      <c r="B80" s="54" t="s">
        <v>456</v>
      </c>
      <c r="C80" s="57"/>
      <c r="D80" s="57"/>
      <c r="E80" s="57"/>
      <c r="F80" s="57"/>
      <c r="G80" s="57"/>
      <c r="H80" s="57"/>
      <c r="I80" s="57"/>
      <c r="J80" s="57"/>
      <c r="K80" s="57"/>
      <c r="L80" s="57"/>
      <c r="M80" s="57"/>
      <c r="N80" s="57"/>
      <c r="O80" s="57"/>
      <c r="P80" s="57"/>
      <c r="Q80" s="57"/>
      <c r="R80" s="57"/>
      <c r="S80" s="57"/>
      <c r="T80" s="57"/>
      <c r="U80" s="57"/>
      <c r="V80" s="57"/>
      <c r="W80" s="57"/>
      <c r="X80" s="57"/>
      <c r="Y80" s="57"/>
      <c r="Z80" s="57">
        <f t="shared" si="8"/>
        <v>0</v>
      </c>
      <c r="AA80" s="58">
        <f>SUMIF('调整分录-本期'!$D:$D,$A80,'调整分录-本期'!F:F)</f>
        <v>0</v>
      </c>
      <c r="AB80" s="58">
        <f>SUMIF('调整分录-本期'!$D:$D,$A80,'调整分录-本期'!G:G)</f>
        <v>0</v>
      </c>
      <c r="AC80" s="59">
        <f t="shared" si="9"/>
        <v>0</v>
      </c>
      <c r="AD80" s="152"/>
      <c r="AE80" s="119"/>
      <c r="AH80" s="131"/>
    </row>
    <row r="81" spans="1:34" ht="15" customHeight="1">
      <c r="A81" s="123" t="s">
        <v>468</v>
      </c>
      <c r="B81" s="54" t="s">
        <v>453</v>
      </c>
      <c r="C81" s="57"/>
      <c r="D81" s="57"/>
      <c r="E81" s="57"/>
      <c r="F81" s="57"/>
      <c r="G81" s="57"/>
      <c r="H81" s="57"/>
      <c r="I81" s="57"/>
      <c r="J81" s="57"/>
      <c r="K81" s="57"/>
      <c r="L81" s="57"/>
      <c r="M81" s="57"/>
      <c r="N81" s="57"/>
      <c r="O81" s="57"/>
      <c r="P81" s="57"/>
      <c r="Q81" s="57"/>
      <c r="R81" s="57"/>
      <c r="S81" s="57"/>
      <c r="T81" s="57"/>
      <c r="U81" s="57"/>
      <c r="V81" s="57"/>
      <c r="W81" s="57"/>
      <c r="X81" s="57"/>
      <c r="Y81" s="57"/>
      <c r="Z81" s="57">
        <f t="shared" si="8"/>
        <v>0</v>
      </c>
      <c r="AA81" s="58">
        <f>SUMIF('调整分录-本期'!$D:$D,$A81,'调整分录-本期'!F:F)</f>
        <v>0</v>
      </c>
      <c r="AB81" s="58">
        <f>SUMIF('调整分录-本期'!$D:$D,$A81,'调整分录-本期'!G:G)</f>
        <v>0</v>
      </c>
      <c r="AC81" s="59">
        <f>Z81+AB81-AA81</f>
        <v>0</v>
      </c>
      <c r="AD81" s="152"/>
      <c r="AE81" s="119"/>
      <c r="AH81" s="131"/>
    </row>
    <row r="82" spans="1:34" ht="15" customHeight="1">
      <c r="A82" s="123" t="s">
        <v>475</v>
      </c>
      <c r="B82" s="54" t="s">
        <v>458</v>
      </c>
      <c r="C82" s="57"/>
      <c r="D82" s="57"/>
      <c r="E82" s="57"/>
      <c r="F82" s="57"/>
      <c r="G82" s="57"/>
      <c r="H82" s="57"/>
      <c r="I82" s="57"/>
      <c r="J82" s="57"/>
      <c r="K82" s="57"/>
      <c r="L82" s="57"/>
      <c r="M82" s="57"/>
      <c r="N82" s="57"/>
      <c r="O82" s="57"/>
      <c r="P82" s="57"/>
      <c r="Q82" s="57"/>
      <c r="R82" s="57"/>
      <c r="S82" s="57"/>
      <c r="T82" s="57"/>
      <c r="U82" s="57"/>
      <c r="V82" s="57"/>
      <c r="W82" s="57"/>
      <c r="X82" s="57"/>
      <c r="Y82" s="57"/>
      <c r="Z82" s="57">
        <f t="shared" si="8"/>
        <v>0</v>
      </c>
      <c r="AA82" s="58">
        <f>SUMIF('调整分录-本期'!$D:$D,$A82,'调整分录-本期'!F:F)</f>
        <v>0</v>
      </c>
      <c r="AB82" s="58">
        <f>SUMIF('调整分录-本期'!$D:$D,$A82,'调整分录-本期'!G:G)</f>
        <v>0</v>
      </c>
      <c r="AC82" s="59">
        <f t="shared" si="9"/>
        <v>0</v>
      </c>
      <c r="AD82" s="152"/>
      <c r="AE82" s="119"/>
      <c r="AH82" s="131"/>
    </row>
    <row r="83" spans="1:34" ht="15" customHeight="1">
      <c r="A83" s="123" t="s">
        <v>476</v>
      </c>
      <c r="B83" s="54" t="s">
        <v>459</v>
      </c>
      <c r="C83" s="57"/>
      <c r="D83" s="57"/>
      <c r="E83" s="57"/>
      <c r="F83" s="57"/>
      <c r="G83" s="57"/>
      <c r="H83" s="57"/>
      <c r="I83" s="57"/>
      <c r="J83" s="57"/>
      <c r="K83" s="57"/>
      <c r="L83" s="57"/>
      <c r="M83" s="57"/>
      <c r="N83" s="57"/>
      <c r="O83" s="57"/>
      <c r="P83" s="57"/>
      <c r="Q83" s="57"/>
      <c r="R83" s="57"/>
      <c r="S83" s="57"/>
      <c r="T83" s="57"/>
      <c r="U83" s="57"/>
      <c r="V83" s="57"/>
      <c r="W83" s="57"/>
      <c r="X83" s="57"/>
      <c r="Y83" s="57"/>
      <c r="Z83" s="57">
        <f t="shared" si="8"/>
        <v>0</v>
      </c>
      <c r="AA83" s="58">
        <f>SUMIF('调整分录-本期'!$D:$D,$A83,'调整分录-本期'!F:F)</f>
        <v>0</v>
      </c>
      <c r="AB83" s="58">
        <f>SUMIF('调整分录-本期'!$D:$D,$A83,'调整分录-本期'!G:G)</f>
        <v>0</v>
      </c>
      <c r="AC83" s="59">
        <f t="shared" si="9"/>
        <v>0</v>
      </c>
      <c r="AD83" s="152"/>
      <c r="AE83" s="119"/>
      <c r="AH83" s="131"/>
    </row>
    <row r="84" spans="1:34" ht="15" customHeight="1">
      <c r="A84" s="123" t="s">
        <v>155</v>
      </c>
      <c r="B84" s="54" t="s">
        <v>6</v>
      </c>
      <c r="C84" s="57">
        <f>[4]资产负债表!$G$11</f>
        <v>2000000</v>
      </c>
      <c r="D84" s="57"/>
      <c r="E84" s="57"/>
      <c r="F84" s="57"/>
      <c r="G84" s="57"/>
      <c r="H84" s="57"/>
      <c r="I84" s="57"/>
      <c r="J84" s="57"/>
      <c r="K84" s="57"/>
      <c r="L84" s="57"/>
      <c r="M84" s="57"/>
      <c r="N84" s="57"/>
      <c r="O84" s="57"/>
      <c r="P84" s="57"/>
      <c r="Q84" s="57"/>
      <c r="R84" s="57"/>
      <c r="S84" s="57"/>
      <c r="T84" s="57"/>
      <c r="U84" s="57"/>
      <c r="V84" s="57"/>
      <c r="W84" s="57"/>
      <c r="X84" s="57"/>
      <c r="Y84" s="57"/>
      <c r="Z84" s="57">
        <f t="shared" si="8"/>
        <v>2000000</v>
      </c>
      <c r="AA84" s="58">
        <f>SUMIF('调整分录-本期'!$D:$D,$A84,'调整分录-本期'!F:F)</f>
        <v>0</v>
      </c>
      <c r="AB84" s="58">
        <f>SUMIF('调整分录-本期'!$D:$D,$A84,'调整分录-本期'!G:G)</f>
        <v>0</v>
      </c>
      <c r="AC84" s="59">
        <f t="shared" si="9"/>
        <v>2000000</v>
      </c>
      <c r="AD84" s="152"/>
      <c r="AE84" s="119"/>
      <c r="AH84" s="131"/>
    </row>
    <row r="85" spans="1:34" ht="15" customHeight="1">
      <c r="A85" s="123" t="s">
        <v>156</v>
      </c>
      <c r="B85" s="54" t="s">
        <v>8</v>
      </c>
      <c r="C85" s="57">
        <f>[4]资产负债表!$G$12</f>
        <v>1000000</v>
      </c>
      <c r="D85" s="57"/>
      <c r="E85" s="57"/>
      <c r="F85" s="57"/>
      <c r="G85" s="57"/>
      <c r="H85" s="57"/>
      <c r="I85" s="57"/>
      <c r="J85" s="57"/>
      <c r="K85" s="57"/>
      <c r="L85" s="57"/>
      <c r="M85" s="57"/>
      <c r="N85" s="57"/>
      <c r="O85" s="57"/>
      <c r="P85" s="57"/>
      <c r="Q85" s="57"/>
      <c r="R85" s="57"/>
      <c r="S85" s="57"/>
      <c r="T85" s="57"/>
      <c r="U85" s="57"/>
      <c r="V85" s="57"/>
      <c r="W85" s="57"/>
      <c r="X85" s="57"/>
      <c r="Y85" s="57"/>
      <c r="Z85" s="57">
        <f t="shared" si="8"/>
        <v>1000000</v>
      </c>
      <c r="AA85" s="58">
        <f>SUMIF('调整分录-本期'!$D:$D,$A85,'调整分录-本期'!F:F)</f>
        <v>0</v>
      </c>
      <c r="AB85" s="58">
        <f>SUMIF('调整分录-本期'!$D:$D,$A85,'调整分录-本期'!G:G)</f>
        <v>0</v>
      </c>
      <c r="AC85" s="59">
        <f t="shared" si="9"/>
        <v>1000000</v>
      </c>
      <c r="AD85" s="152"/>
      <c r="AE85" s="119"/>
      <c r="AH85" s="131"/>
    </row>
    <row r="86" spans="1:34" ht="15" customHeight="1">
      <c r="A86" s="123" t="s">
        <v>157</v>
      </c>
      <c r="B86" s="54" t="s">
        <v>10</v>
      </c>
      <c r="C86" s="57">
        <f>[4]资产负债表!$G$15</f>
        <v>0</v>
      </c>
      <c r="D86" s="57"/>
      <c r="E86" s="57"/>
      <c r="F86" s="57"/>
      <c r="G86" s="57"/>
      <c r="H86" s="57"/>
      <c r="I86" s="57"/>
      <c r="J86" s="57"/>
      <c r="K86" s="57"/>
      <c r="L86" s="57"/>
      <c r="M86" s="57"/>
      <c r="N86" s="57"/>
      <c r="O86" s="57"/>
      <c r="P86" s="57"/>
      <c r="Q86" s="57"/>
      <c r="R86" s="57"/>
      <c r="S86" s="57"/>
      <c r="T86" s="57"/>
      <c r="U86" s="57"/>
      <c r="V86" s="57"/>
      <c r="W86" s="57"/>
      <c r="X86" s="57"/>
      <c r="Y86" s="57"/>
      <c r="Z86" s="57">
        <f t="shared" si="8"/>
        <v>0</v>
      </c>
      <c r="AA86" s="58">
        <f>SUMIF('调整分录-本期'!$D:$D,$A86,'调整分录-本期'!F:F)</f>
        <v>0</v>
      </c>
      <c r="AB86" s="58">
        <f>SUMIF('调整分录-本期'!$D:$D,$A86,'调整分录-本期'!G:G)</f>
        <v>0</v>
      </c>
      <c r="AC86" s="59">
        <f t="shared" si="9"/>
        <v>0</v>
      </c>
      <c r="AD86" s="152"/>
      <c r="AE86" s="119"/>
      <c r="AH86" s="131"/>
    </row>
    <row r="87" spans="1:34" ht="15" customHeight="1">
      <c r="A87" s="123" t="s">
        <v>472</v>
      </c>
      <c r="B87" s="54" t="s">
        <v>665</v>
      </c>
      <c r="C87" s="57"/>
      <c r="D87" s="57"/>
      <c r="E87" s="57"/>
      <c r="F87" s="57"/>
      <c r="G87" s="57"/>
      <c r="H87" s="57"/>
      <c r="I87" s="57"/>
      <c r="J87" s="57"/>
      <c r="K87" s="57"/>
      <c r="L87" s="57"/>
      <c r="M87" s="57"/>
      <c r="N87" s="57"/>
      <c r="O87" s="57"/>
      <c r="P87" s="57"/>
      <c r="Q87" s="57"/>
      <c r="R87" s="57"/>
      <c r="S87" s="57"/>
      <c r="T87" s="57"/>
      <c r="U87" s="57"/>
      <c r="V87" s="57"/>
      <c r="W87" s="57"/>
      <c r="X87" s="57"/>
      <c r="Y87" s="57"/>
      <c r="Z87" s="57">
        <f t="shared" si="8"/>
        <v>0</v>
      </c>
      <c r="AA87" s="58">
        <f>SUMIF('调整分录-本期'!$D:$D,$A87,'调整分录-本期'!F:F)</f>
        <v>0</v>
      </c>
      <c r="AB87" s="58">
        <f>SUMIF('调整分录-本期'!$D:$D,$A87,'调整分录-本期'!G:G)</f>
        <v>0</v>
      </c>
      <c r="AC87" s="59">
        <f t="shared" si="9"/>
        <v>0</v>
      </c>
      <c r="AD87" s="152"/>
      <c r="AE87" s="119"/>
      <c r="AH87" s="131"/>
    </row>
    <row r="88" spans="1:34" ht="15" customHeight="1">
      <c r="A88" s="123" t="s">
        <v>473</v>
      </c>
      <c r="B88" s="54" t="s">
        <v>457</v>
      </c>
      <c r="C88" s="57"/>
      <c r="D88" s="57"/>
      <c r="E88" s="57"/>
      <c r="F88" s="57"/>
      <c r="G88" s="57"/>
      <c r="H88" s="57"/>
      <c r="I88" s="57"/>
      <c r="J88" s="57"/>
      <c r="K88" s="57"/>
      <c r="L88" s="57"/>
      <c r="M88" s="57"/>
      <c r="N88" s="57"/>
      <c r="O88" s="57"/>
      <c r="P88" s="57"/>
      <c r="Q88" s="57"/>
      <c r="R88" s="57"/>
      <c r="S88" s="57"/>
      <c r="T88" s="57"/>
      <c r="U88" s="57"/>
      <c r="V88" s="57"/>
      <c r="W88" s="57"/>
      <c r="X88" s="57"/>
      <c r="Y88" s="57"/>
      <c r="Z88" s="57">
        <f t="shared" si="8"/>
        <v>0</v>
      </c>
      <c r="AA88" s="58">
        <f>SUMIF('调整分录-本期'!$D:$D,$A88,'调整分录-本期'!F:F)</f>
        <v>0</v>
      </c>
      <c r="AB88" s="58">
        <f>SUMIF('调整分录-本期'!$D:$D,$A88,'调整分录-本期'!G:G)</f>
        <v>0</v>
      </c>
      <c r="AC88" s="59">
        <f t="shared" si="9"/>
        <v>0</v>
      </c>
      <c r="AD88" s="152"/>
      <c r="AE88" s="119"/>
      <c r="AH88" s="131"/>
    </row>
    <row r="89" spans="1:34" ht="15" customHeight="1">
      <c r="A89" s="123" t="s">
        <v>477</v>
      </c>
      <c r="B89" s="54" t="s">
        <v>460</v>
      </c>
      <c r="C89" s="57"/>
      <c r="D89" s="57"/>
      <c r="E89" s="57"/>
      <c r="F89" s="57"/>
      <c r="G89" s="57"/>
      <c r="H89" s="57"/>
      <c r="I89" s="57"/>
      <c r="J89" s="57"/>
      <c r="K89" s="57"/>
      <c r="L89" s="57"/>
      <c r="M89" s="57"/>
      <c r="N89" s="57"/>
      <c r="O89" s="57"/>
      <c r="P89" s="57"/>
      <c r="Q89" s="57"/>
      <c r="R89" s="57"/>
      <c r="S89" s="57"/>
      <c r="T89" s="57"/>
      <c r="U89" s="57"/>
      <c r="V89" s="57"/>
      <c r="W89" s="57"/>
      <c r="X89" s="57"/>
      <c r="Y89" s="57"/>
      <c r="Z89" s="57">
        <f t="shared" si="8"/>
        <v>0</v>
      </c>
      <c r="AA89" s="58">
        <f>SUMIF('调整分录-本期'!$D:$D,$A89,'调整分录-本期'!F:F)</f>
        <v>0</v>
      </c>
      <c r="AB89" s="58">
        <f>SUMIF('调整分录-本期'!$D:$D,$A89,'调整分录-本期'!G:G)</f>
        <v>0</v>
      </c>
      <c r="AC89" s="59">
        <f t="shared" si="9"/>
        <v>0</v>
      </c>
      <c r="AD89" s="152"/>
      <c r="AE89" s="119"/>
      <c r="AH89" s="131"/>
    </row>
    <row r="90" spans="1:34" ht="15" customHeight="1">
      <c r="A90" s="123" t="s">
        <v>158</v>
      </c>
      <c r="B90" s="54" t="s">
        <v>15</v>
      </c>
      <c r="C90" s="57"/>
      <c r="D90" s="57"/>
      <c r="E90" s="57"/>
      <c r="F90" s="57"/>
      <c r="G90" s="57"/>
      <c r="H90" s="57"/>
      <c r="I90" s="57"/>
      <c r="J90" s="57"/>
      <c r="K90" s="57"/>
      <c r="L90" s="57"/>
      <c r="M90" s="57"/>
      <c r="N90" s="57"/>
      <c r="O90" s="57"/>
      <c r="P90" s="57"/>
      <c r="Q90" s="57"/>
      <c r="R90" s="57"/>
      <c r="S90" s="57"/>
      <c r="T90" s="57"/>
      <c r="U90" s="57"/>
      <c r="V90" s="57"/>
      <c r="W90" s="57"/>
      <c r="X90" s="57"/>
      <c r="Y90" s="57"/>
      <c r="Z90" s="57">
        <f t="shared" si="8"/>
        <v>0</v>
      </c>
      <c r="AA90" s="58">
        <f>SUMIF('调整分录-本期'!$D:$D,$A90,'调整分录-本期'!F:F)</f>
        <v>0</v>
      </c>
      <c r="AB90" s="58">
        <f>SUMIF('调整分录-本期'!$D:$D,$A90,'调整分录-本期'!G:G)</f>
        <v>0</v>
      </c>
      <c r="AC90" s="59">
        <f t="shared" si="9"/>
        <v>0</v>
      </c>
      <c r="AD90" s="152"/>
      <c r="AE90" s="119"/>
      <c r="AH90" s="131"/>
    </row>
    <row r="91" spans="1:34" ht="15" customHeight="1">
      <c r="A91" s="123" t="s">
        <v>159</v>
      </c>
      <c r="B91" s="54" t="s">
        <v>17</v>
      </c>
      <c r="C91" s="57"/>
      <c r="D91" s="57"/>
      <c r="E91" s="57"/>
      <c r="F91" s="57"/>
      <c r="G91" s="57"/>
      <c r="H91" s="57"/>
      <c r="I91" s="57"/>
      <c r="J91" s="57"/>
      <c r="K91" s="57"/>
      <c r="L91" s="57"/>
      <c r="M91" s="57"/>
      <c r="N91" s="57"/>
      <c r="O91" s="57"/>
      <c r="P91" s="57"/>
      <c r="Q91" s="57"/>
      <c r="R91" s="57"/>
      <c r="S91" s="57"/>
      <c r="T91" s="57"/>
      <c r="U91" s="57"/>
      <c r="V91" s="57"/>
      <c r="W91" s="57"/>
      <c r="X91" s="57"/>
      <c r="Y91" s="57"/>
      <c r="Z91" s="57">
        <f t="shared" si="8"/>
        <v>0</v>
      </c>
      <c r="AA91" s="58">
        <f>SUMIF('调整分录-本期'!$D:$D,$A91,'调整分录-本期'!F:F)</f>
        <v>0</v>
      </c>
      <c r="AB91" s="58">
        <f>SUMIF('调整分录-本期'!$D:$D,$A91,'调整分录-本期'!G:G)</f>
        <v>0</v>
      </c>
      <c r="AC91" s="59">
        <f t="shared" si="9"/>
        <v>0</v>
      </c>
      <c r="AD91" s="152"/>
      <c r="AE91" s="119"/>
      <c r="AH91" s="131"/>
    </row>
    <row r="92" spans="1:34" ht="15" customHeight="1">
      <c r="B92" s="60" t="s">
        <v>20</v>
      </c>
      <c r="C92" s="64">
        <f>SUM(C71:C91)</f>
        <v>6000000</v>
      </c>
      <c r="D92" s="64"/>
      <c r="E92" s="64"/>
      <c r="F92" s="64"/>
      <c r="G92" s="64"/>
      <c r="H92" s="64"/>
      <c r="I92" s="64"/>
      <c r="J92" s="64"/>
      <c r="K92" s="64"/>
      <c r="L92" s="64"/>
      <c r="M92" s="64"/>
      <c r="N92" s="64"/>
      <c r="O92" s="64"/>
      <c r="P92" s="64"/>
      <c r="Q92" s="64"/>
      <c r="R92" s="64"/>
      <c r="S92" s="64"/>
      <c r="T92" s="64"/>
      <c r="U92" s="64"/>
      <c r="V92" s="64"/>
      <c r="W92" s="64"/>
      <c r="X92" s="64"/>
      <c r="Y92" s="64"/>
      <c r="Z92" s="61">
        <f t="shared" si="8"/>
        <v>6000000</v>
      </c>
      <c r="AA92" s="64">
        <f>SUM(AA71:AA91)</f>
        <v>0</v>
      </c>
      <c r="AB92" s="64">
        <f>SUM(AB71:AB91)</f>
        <v>0</v>
      </c>
      <c r="AC92" s="65">
        <f>SUM(AC71:AC91)</f>
        <v>6000000</v>
      </c>
      <c r="AD92" s="152"/>
      <c r="AE92" s="119"/>
      <c r="AH92" s="131"/>
    </row>
    <row r="93" spans="1:34" ht="15" customHeight="1">
      <c r="B93" s="2"/>
      <c r="C93" s="57"/>
      <c r="D93" s="57"/>
      <c r="E93" s="57"/>
      <c r="F93" s="57"/>
      <c r="G93" s="57"/>
      <c r="H93" s="57"/>
      <c r="I93" s="57"/>
      <c r="J93" s="57"/>
      <c r="K93" s="57"/>
      <c r="L93" s="57"/>
      <c r="M93" s="57"/>
      <c r="N93" s="57"/>
      <c r="O93" s="57"/>
      <c r="P93" s="57"/>
      <c r="Q93" s="57"/>
      <c r="R93" s="57"/>
      <c r="S93" s="57"/>
      <c r="T93" s="57"/>
      <c r="U93" s="57"/>
      <c r="V93" s="57"/>
      <c r="W93" s="57"/>
      <c r="X93" s="57"/>
      <c r="Y93" s="57"/>
      <c r="Z93" s="57"/>
      <c r="AA93" s="58"/>
      <c r="AB93" s="58"/>
      <c r="AC93" s="59"/>
      <c r="AD93" s="152"/>
      <c r="AE93" s="119"/>
      <c r="AH93" s="131"/>
    </row>
    <row r="94" spans="1:34" ht="15" customHeight="1">
      <c r="B94" s="54" t="s">
        <v>22</v>
      </c>
      <c r="C94" s="57"/>
      <c r="D94" s="57"/>
      <c r="E94" s="57"/>
      <c r="F94" s="57"/>
      <c r="G94" s="57"/>
      <c r="H94" s="57"/>
      <c r="I94" s="57"/>
      <c r="J94" s="57"/>
      <c r="K94" s="57"/>
      <c r="L94" s="57"/>
      <c r="M94" s="57"/>
      <c r="N94" s="57"/>
      <c r="O94" s="57"/>
      <c r="P94" s="57"/>
      <c r="Q94" s="57"/>
      <c r="R94" s="57"/>
      <c r="S94" s="57"/>
      <c r="T94" s="57"/>
      <c r="U94" s="57"/>
      <c r="V94" s="57"/>
      <c r="W94" s="57"/>
      <c r="X94" s="57"/>
      <c r="Y94" s="57"/>
      <c r="Z94" s="57"/>
      <c r="AA94" s="58"/>
      <c r="AB94" s="58"/>
      <c r="AC94" s="59"/>
      <c r="AD94" s="152"/>
      <c r="AE94" s="119"/>
      <c r="AH94" s="131"/>
    </row>
    <row r="95" spans="1:34" ht="15" customHeight="1">
      <c r="A95" s="118" t="s">
        <v>740</v>
      </c>
      <c r="B95" s="54" t="s">
        <v>739</v>
      </c>
      <c r="C95" s="57"/>
      <c r="D95" s="57"/>
      <c r="E95" s="57"/>
      <c r="F95" s="57"/>
      <c r="G95" s="57"/>
      <c r="H95" s="57"/>
      <c r="I95" s="57"/>
      <c r="J95" s="57"/>
      <c r="K95" s="57"/>
      <c r="L95" s="57"/>
      <c r="M95" s="57"/>
      <c r="N95" s="57"/>
      <c r="O95" s="57"/>
      <c r="P95" s="57"/>
      <c r="Q95" s="57"/>
      <c r="R95" s="57"/>
      <c r="S95" s="57"/>
      <c r="T95" s="57"/>
      <c r="U95" s="57"/>
      <c r="V95" s="57"/>
      <c r="W95" s="57"/>
      <c r="X95" s="57"/>
      <c r="Y95" s="57"/>
      <c r="Z95" s="57">
        <f t="shared" ref="Z95:Z126" si="10">SUM(C95:Y95)</f>
        <v>0</v>
      </c>
      <c r="AA95" s="58">
        <f>SUMIF('调整分录-本期'!$D:$D,$A95,'调整分录-本期'!F:F)</f>
        <v>0</v>
      </c>
      <c r="AB95" s="58">
        <f>SUMIF('调整分录-本期'!$D:$D,$A95,'调整分录-本期'!G:G)</f>
        <v>0</v>
      </c>
      <c r="AC95" s="59">
        <f>Z95+AB95-AA95</f>
        <v>0</v>
      </c>
      <c r="AD95" s="152"/>
      <c r="AE95" s="119"/>
      <c r="AH95" s="131"/>
    </row>
    <row r="96" spans="1:34" ht="15" customHeight="1">
      <c r="A96" s="118" t="s">
        <v>160</v>
      </c>
      <c r="B96" s="54" t="s">
        <v>23</v>
      </c>
      <c r="C96" s="57"/>
      <c r="D96" s="57"/>
      <c r="E96" s="57"/>
      <c r="F96" s="57"/>
      <c r="G96" s="57"/>
      <c r="H96" s="57"/>
      <c r="I96" s="57"/>
      <c r="J96" s="57"/>
      <c r="K96" s="57"/>
      <c r="L96" s="57"/>
      <c r="M96" s="57"/>
      <c r="N96" s="57"/>
      <c r="O96" s="57"/>
      <c r="P96" s="57"/>
      <c r="Q96" s="57"/>
      <c r="R96" s="57"/>
      <c r="S96" s="57"/>
      <c r="T96" s="57"/>
      <c r="U96" s="57"/>
      <c r="V96" s="57"/>
      <c r="W96" s="57"/>
      <c r="X96" s="57"/>
      <c r="Y96" s="57"/>
      <c r="Z96" s="57">
        <f t="shared" si="10"/>
        <v>0</v>
      </c>
      <c r="AA96" s="58">
        <f>SUMIF('调整分录-本期'!$D:$D,$A96,'调整分录-本期'!F:F)</f>
        <v>0</v>
      </c>
      <c r="AB96" s="58">
        <f>SUMIF('调整分录-本期'!$D:$D,$A96,'调整分录-本期'!G:G)</f>
        <v>0</v>
      </c>
      <c r="AC96" s="59">
        <f>Z96+AB96-AA96</f>
        <v>0</v>
      </c>
      <c r="AD96" s="152"/>
      <c r="AE96" s="119"/>
      <c r="AH96" s="131"/>
    </row>
    <row r="97" spans="1:34" ht="15" customHeight="1">
      <c r="A97" s="118" t="s">
        <v>161</v>
      </c>
      <c r="B97" s="54" t="s">
        <v>24</v>
      </c>
      <c r="C97" s="57"/>
      <c r="D97" s="57"/>
      <c r="E97" s="57"/>
      <c r="F97" s="57"/>
      <c r="G97" s="57"/>
      <c r="H97" s="57"/>
      <c r="I97" s="57"/>
      <c r="J97" s="57"/>
      <c r="K97" s="57"/>
      <c r="L97" s="57"/>
      <c r="M97" s="57"/>
      <c r="N97" s="57"/>
      <c r="O97" s="57"/>
      <c r="P97" s="57"/>
      <c r="Q97" s="57"/>
      <c r="R97" s="57"/>
      <c r="S97" s="57"/>
      <c r="T97" s="57"/>
      <c r="U97" s="57"/>
      <c r="V97" s="57"/>
      <c r="W97" s="57"/>
      <c r="X97" s="57"/>
      <c r="Y97" s="57"/>
      <c r="Z97" s="57">
        <f t="shared" si="10"/>
        <v>0</v>
      </c>
      <c r="AA97" s="58">
        <f>SUMIF('调整分录-本期'!$D:$D,$A97,'调整分录-本期'!F:F)</f>
        <v>0</v>
      </c>
      <c r="AB97" s="58">
        <f>SUMIF('调整分录-本期'!$D:$D,$A97,'调整分录-本期'!G:G)</f>
        <v>0</v>
      </c>
      <c r="AC97" s="59">
        <f t="shared" si="9"/>
        <v>0</v>
      </c>
      <c r="AD97" s="152"/>
      <c r="AE97" s="119"/>
      <c r="AH97" s="131"/>
    </row>
    <row r="98" spans="1:34" ht="15" customHeight="1">
      <c r="B98" s="54" t="s">
        <v>25</v>
      </c>
      <c r="C98" s="57"/>
      <c r="D98" s="57"/>
      <c r="E98" s="57"/>
      <c r="F98" s="57"/>
      <c r="G98" s="57"/>
      <c r="H98" s="57"/>
      <c r="I98" s="57"/>
      <c r="J98" s="57"/>
      <c r="K98" s="57"/>
      <c r="L98" s="57"/>
      <c r="M98" s="57"/>
      <c r="N98" s="57"/>
      <c r="O98" s="57"/>
      <c r="P98" s="57"/>
      <c r="Q98" s="57"/>
      <c r="R98" s="57"/>
      <c r="S98" s="57"/>
      <c r="T98" s="57"/>
      <c r="U98" s="57"/>
      <c r="V98" s="57"/>
      <c r="W98" s="57"/>
      <c r="X98" s="57"/>
      <c r="Y98" s="57"/>
      <c r="Z98" s="57">
        <f t="shared" si="10"/>
        <v>0</v>
      </c>
      <c r="AA98" s="58">
        <f>SUMIF('调整分录-本期'!$D:$D,$A98,'调整分录-本期'!F:F)</f>
        <v>0</v>
      </c>
      <c r="AB98" s="58">
        <f>SUMIF('调整分录-本期'!$D:$D,$A98,'调整分录-本期'!G:G)</f>
        <v>0</v>
      </c>
      <c r="AC98" s="59">
        <f t="shared" si="9"/>
        <v>0</v>
      </c>
      <c r="AD98" s="152"/>
      <c r="AE98" s="119"/>
      <c r="AH98" s="131"/>
    </row>
    <row r="99" spans="1:34" ht="15" customHeight="1">
      <c r="B99" s="54" t="s">
        <v>27</v>
      </c>
      <c r="C99" s="57"/>
      <c r="D99" s="57"/>
      <c r="E99" s="57"/>
      <c r="F99" s="57"/>
      <c r="G99" s="57"/>
      <c r="H99" s="57"/>
      <c r="I99" s="57"/>
      <c r="J99" s="57"/>
      <c r="K99" s="57"/>
      <c r="L99" s="57"/>
      <c r="M99" s="57"/>
      <c r="N99" s="57"/>
      <c r="O99" s="57"/>
      <c r="P99" s="57"/>
      <c r="Q99" s="57"/>
      <c r="R99" s="57"/>
      <c r="S99" s="57"/>
      <c r="T99" s="57"/>
      <c r="U99" s="57"/>
      <c r="V99" s="57"/>
      <c r="W99" s="57"/>
      <c r="X99" s="57"/>
      <c r="Y99" s="57"/>
      <c r="Z99" s="57">
        <f t="shared" si="10"/>
        <v>0</v>
      </c>
      <c r="AA99" s="58">
        <f>SUMIF('调整分录-本期'!$D:$D,$A99,'调整分录-本期'!F:F)</f>
        <v>0</v>
      </c>
      <c r="AB99" s="58">
        <f>SUMIF('调整分录-本期'!$D:$D,$A99,'调整分录-本期'!G:G)</f>
        <v>0</v>
      </c>
      <c r="AC99" s="59">
        <f t="shared" si="9"/>
        <v>0</v>
      </c>
      <c r="AD99" s="152"/>
      <c r="AE99" s="119"/>
      <c r="AH99" s="131"/>
    </row>
    <row r="100" spans="1:34" ht="15" customHeight="1">
      <c r="A100" s="118" t="s">
        <v>684</v>
      </c>
      <c r="B100" s="54" t="s">
        <v>666</v>
      </c>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f t="shared" si="10"/>
        <v>0</v>
      </c>
      <c r="AA100" s="58"/>
      <c r="AB100" s="58"/>
      <c r="AC100" s="59">
        <f t="shared" si="9"/>
        <v>0</v>
      </c>
      <c r="AD100" s="152"/>
      <c r="AE100" s="119"/>
      <c r="AH100" s="131"/>
    </row>
    <row r="101" spans="1:34" ht="15" customHeight="1">
      <c r="A101" s="118" t="s">
        <v>162</v>
      </c>
      <c r="B101" s="54" t="s">
        <v>29</v>
      </c>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f t="shared" si="10"/>
        <v>0</v>
      </c>
      <c r="AA101" s="58">
        <f>SUMIF('调整分录-本期'!$D:$D,$A101,'调整分录-本期'!F:F)</f>
        <v>0</v>
      </c>
      <c r="AB101" s="58">
        <f>SUMIF('调整分录-本期'!$D:$D,$A101,'调整分录-本期'!G:G)</f>
        <v>0</v>
      </c>
      <c r="AC101" s="59">
        <f t="shared" si="9"/>
        <v>0</v>
      </c>
      <c r="AD101" s="152"/>
      <c r="AE101" s="119"/>
      <c r="AH101" s="131"/>
    </row>
    <row r="102" spans="1:34" ht="15" customHeight="1">
      <c r="A102" s="118" t="s">
        <v>163</v>
      </c>
      <c r="B102" s="54" t="s">
        <v>32</v>
      </c>
      <c r="C102" s="57">
        <f>[4]资产负债表!$G$24</f>
        <v>0</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f t="shared" si="10"/>
        <v>0</v>
      </c>
      <c r="AA102" s="58">
        <f>SUMIF('调整分录-本期'!$D:$D,$A102,'调整分录-本期'!F:F)</f>
        <v>0</v>
      </c>
      <c r="AB102" s="58">
        <f>SUMIF('调整分录-本期'!$D:$D,$A102,'调整分录-本期'!G:G)</f>
        <v>0</v>
      </c>
      <c r="AC102" s="59">
        <f t="shared" si="9"/>
        <v>0</v>
      </c>
      <c r="AD102" s="152"/>
      <c r="AE102" s="119"/>
      <c r="AH102" s="131"/>
    </row>
    <row r="103" spans="1:34" ht="15" customHeight="1">
      <c r="A103" s="118" t="s">
        <v>164</v>
      </c>
      <c r="B103" s="54" t="s">
        <v>33</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f t="shared" si="10"/>
        <v>0</v>
      </c>
      <c r="AA103" s="58">
        <f>SUMIF('调整分录-本期'!$D:$D,$A103,'调整分录-本期'!F:F)</f>
        <v>0</v>
      </c>
      <c r="AB103" s="58">
        <f>SUMIF('调整分录-本期'!$D:$D,$A103,'调整分录-本期'!G:G)</f>
        <v>0</v>
      </c>
      <c r="AC103" s="59">
        <f t="shared" si="9"/>
        <v>0</v>
      </c>
      <c r="AD103" s="152"/>
      <c r="AE103" s="119"/>
      <c r="AH103" s="131"/>
    </row>
    <row r="104" spans="1:34" ht="15" customHeight="1">
      <c r="A104" s="118" t="s">
        <v>165</v>
      </c>
      <c r="B104" s="54" t="s">
        <v>34</v>
      </c>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f t="shared" si="10"/>
        <v>0</v>
      </c>
      <c r="AA104" s="58">
        <f>SUMIF('调整分录-本期'!$D:$D,$A104,'调整分录-本期'!F:F)</f>
        <v>0</v>
      </c>
      <c r="AB104" s="58">
        <f>SUMIF('调整分录-本期'!$D:$D,$A104,'调整分录-本期'!G:G)</f>
        <v>0</v>
      </c>
      <c r="AC104" s="59">
        <f t="shared" si="9"/>
        <v>0</v>
      </c>
      <c r="AD104" s="152"/>
      <c r="AE104" s="119"/>
      <c r="AH104" s="131"/>
    </row>
    <row r="105" spans="1:34" ht="15" customHeight="1">
      <c r="A105" s="118" t="s">
        <v>166</v>
      </c>
      <c r="B105" s="54" t="s">
        <v>667</v>
      </c>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f t="shared" si="10"/>
        <v>0</v>
      </c>
      <c r="AA105" s="58">
        <f>SUMIF('调整分录-本期'!$D:$D,$A105,'调整分录-本期'!F:F)</f>
        <v>0</v>
      </c>
      <c r="AB105" s="58">
        <f>SUMIF('调整分录-本期'!$D:$D,$A105,'调整分录-本期'!G:G)</f>
        <v>0</v>
      </c>
      <c r="AC105" s="59">
        <f t="shared" si="9"/>
        <v>0</v>
      </c>
      <c r="AD105" s="152"/>
      <c r="AE105" s="119"/>
      <c r="AH105" s="131"/>
    </row>
    <row r="106" spans="1:34" ht="15" customHeight="1">
      <c r="B106" s="60" t="s">
        <v>37</v>
      </c>
      <c r="C106" s="64">
        <f>SUM(C95:C105)-SUM(C98:C99)</f>
        <v>0</v>
      </c>
      <c r="D106" s="64"/>
      <c r="E106" s="64"/>
      <c r="F106" s="64"/>
      <c r="G106" s="64"/>
      <c r="H106" s="64"/>
      <c r="I106" s="64"/>
      <c r="J106" s="64"/>
      <c r="K106" s="64"/>
      <c r="L106" s="64"/>
      <c r="M106" s="64"/>
      <c r="N106" s="64"/>
      <c r="O106" s="64"/>
      <c r="P106" s="64"/>
      <c r="Q106" s="64"/>
      <c r="R106" s="64"/>
      <c r="S106" s="64"/>
      <c r="T106" s="64"/>
      <c r="U106" s="64"/>
      <c r="V106" s="64"/>
      <c r="W106" s="64"/>
      <c r="X106" s="64"/>
      <c r="Y106" s="64"/>
      <c r="Z106" s="61">
        <f t="shared" si="10"/>
        <v>0</v>
      </c>
      <c r="AA106" s="64">
        <f>SUM(AA95:AA105)-SUM(AA98:AA99)</f>
        <v>0</v>
      </c>
      <c r="AB106" s="64">
        <f>SUM(AB95:AB105)-SUM(AB98:AB99)</f>
        <v>0</v>
      </c>
      <c r="AC106" s="65">
        <f>SUM(AC95:AC105)-SUM(AC98:AC99)</f>
        <v>0</v>
      </c>
      <c r="AD106" s="152"/>
      <c r="AE106" s="119"/>
      <c r="AH106" s="131"/>
    </row>
    <row r="107" spans="1:34" ht="15" customHeight="1">
      <c r="B107" s="60" t="s">
        <v>39</v>
      </c>
      <c r="C107" s="66">
        <f>C92+C106</f>
        <v>6000000</v>
      </c>
      <c r="D107" s="66"/>
      <c r="E107" s="66"/>
      <c r="F107" s="66"/>
      <c r="G107" s="66"/>
      <c r="H107" s="66"/>
      <c r="I107" s="66"/>
      <c r="J107" s="66"/>
      <c r="K107" s="66"/>
      <c r="L107" s="66"/>
      <c r="M107" s="66"/>
      <c r="N107" s="66"/>
      <c r="O107" s="66"/>
      <c r="P107" s="66"/>
      <c r="Q107" s="66"/>
      <c r="R107" s="66"/>
      <c r="S107" s="66"/>
      <c r="T107" s="66"/>
      <c r="U107" s="66"/>
      <c r="V107" s="66"/>
      <c r="W107" s="66"/>
      <c r="X107" s="66"/>
      <c r="Y107" s="66"/>
      <c r="Z107" s="61">
        <f t="shared" si="10"/>
        <v>6000000</v>
      </c>
      <c r="AA107" s="66">
        <f>AA92+AA106</f>
        <v>0</v>
      </c>
      <c r="AB107" s="66">
        <f>AB92+AB106</f>
        <v>0</v>
      </c>
      <c r="AC107" s="67">
        <f>AC92+AC106</f>
        <v>6000000</v>
      </c>
      <c r="AD107" s="152"/>
      <c r="AE107" s="119"/>
      <c r="AH107" s="131"/>
    </row>
    <row r="108" spans="1:34" ht="15" customHeight="1">
      <c r="B108" s="54"/>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f t="shared" si="10"/>
        <v>0</v>
      </c>
      <c r="AA108" s="58">
        <f>SUMIF('调整分录-本期'!$D:$D,$A108,'调整分录-本期'!F:F)</f>
        <v>0</v>
      </c>
      <c r="AB108" s="58">
        <f>SUMIF('调整分录-本期'!$D:$D,$A108,'调整分录-本期'!G:G)</f>
        <v>0</v>
      </c>
      <c r="AC108" s="59">
        <f t="shared" si="9"/>
        <v>0</v>
      </c>
      <c r="AD108" s="152"/>
      <c r="AE108" s="119"/>
      <c r="AH108" s="131"/>
    </row>
    <row r="109" spans="1:34" ht="15" customHeight="1">
      <c r="B109" s="54" t="s">
        <v>125</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f t="shared" si="10"/>
        <v>0</v>
      </c>
      <c r="AA109" s="58">
        <f>SUMIF('调整分录-本期'!$D:$D,$A109,'调整分录-本期'!F:F)</f>
        <v>0</v>
      </c>
      <c r="AB109" s="58">
        <f>SUMIF('调整分录-本期'!$D:$D,$A109,'调整分录-本期'!G:G)</f>
        <v>0</v>
      </c>
      <c r="AC109" s="59">
        <f t="shared" si="9"/>
        <v>0</v>
      </c>
      <c r="AD109" s="152"/>
      <c r="AE109" s="119"/>
      <c r="AH109" s="131"/>
    </row>
    <row r="110" spans="1:34" ht="15" customHeight="1">
      <c r="A110" s="118" t="s">
        <v>703</v>
      </c>
      <c r="B110" s="54" t="s">
        <v>49</v>
      </c>
      <c r="C110" s="57">
        <f>[4]资产负债表!$G$31</f>
        <v>10000000</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f t="shared" si="10"/>
        <v>10000000</v>
      </c>
      <c r="AA110" s="58">
        <f>SUMIF('调整分录-本期'!$D:$D,$A110,'调整分录-本期'!F:F)</f>
        <v>0</v>
      </c>
      <c r="AB110" s="58">
        <f>SUMIF('调整分录-本期'!$D:$D,$A110,'调整分录-本期'!G:G)</f>
        <v>0</v>
      </c>
      <c r="AC110" s="59">
        <f t="shared" si="9"/>
        <v>10000000</v>
      </c>
      <c r="AD110" s="152"/>
      <c r="AE110" s="119"/>
      <c r="AH110" s="131"/>
    </row>
    <row r="111" spans="1:34" ht="15" customHeight="1">
      <c r="A111" s="118" t="s">
        <v>167</v>
      </c>
      <c r="B111" s="54" t="s">
        <v>51</v>
      </c>
      <c r="C111" s="57">
        <f>[4]资产负债表!$G$32</f>
        <v>0</v>
      </c>
      <c r="D111" s="57"/>
      <c r="E111" s="57"/>
      <c r="F111" s="57"/>
      <c r="G111" s="57"/>
      <c r="H111" s="57"/>
      <c r="I111" s="57"/>
      <c r="J111" s="57"/>
      <c r="K111" s="57"/>
      <c r="L111" s="57"/>
      <c r="M111" s="57"/>
      <c r="N111" s="57"/>
      <c r="O111" s="57"/>
      <c r="P111" s="57"/>
      <c r="Q111" s="57"/>
      <c r="R111" s="57"/>
      <c r="S111" s="57"/>
      <c r="T111" s="57"/>
      <c r="U111" s="57"/>
      <c r="V111" s="57"/>
      <c r="W111" s="57"/>
      <c r="X111" s="57"/>
      <c r="Y111" s="57"/>
      <c r="Z111" s="57">
        <f t="shared" si="10"/>
        <v>0</v>
      </c>
      <c r="AA111" s="58">
        <f>SUMIF('调整分录-本期'!$D:$D,$A111,'调整分录-本期'!F:F)</f>
        <v>0</v>
      </c>
      <c r="AB111" s="58">
        <f>SUMIF('调整分录-本期'!$D:$D,$A111,'调整分录-本期'!G:G)</f>
        <v>0</v>
      </c>
      <c r="AC111" s="59">
        <f t="shared" si="9"/>
        <v>0</v>
      </c>
      <c r="AD111" s="152"/>
      <c r="AE111" s="119"/>
      <c r="AH111" s="131"/>
    </row>
    <row r="112" spans="1:34" ht="15" customHeight="1">
      <c r="B112" s="54" t="s">
        <v>25</v>
      </c>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f t="shared" si="10"/>
        <v>0</v>
      </c>
      <c r="AA112" s="58">
        <f>SUMIF('调整分录-本期'!$D:$D,$A112,'调整分录-本期'!F:F)</f>
        <v>0</v>
      </c>
      <c r="AB112" s="58">
        <f>SUMIF('调整分录-本期'!$D:$D,$A112,'调整分录-本期'!G:G)</f>
        <v>0</v>
      </c>
      <c r="AC112" s="59">
        <f t="shared" si="9"/>
        <v>0</v>
      </c>
      <c r="AD112" s="152"/>
      <c r="AE112" s="119"/>
      <c r="AH112" s="131"/>
    </row>
    <row r="113" spans="1:34" ht="15" customHeight="1">
      <c r="B113" s="54" t="s">
        <v>27</v>
      </c>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f t="shared" si="10"/>
        <v>0</v>
      </c>
      <c r="AA113" s="58">
        <f>SUMIF('调整分录-本期'!$D:$D,$A113,'调整分录-本期'!F:F)</f>
        <v>0</v>
      </c>
      <c r="AB113" s="58">
        <f>SUMIF('调整分录-本期'!$D:$D,$A113,'调整分录-本期'!G:G)</f>
        <v>0</v>
      </c>
      <c r="AC113" s="59">
        <f t="shared" si="9"/>
        <v>0</v>
      </c>
      <c r="AD113" s="152"/>
      <c r="AE113" s="119"/>
      <c r="AH113" s="131"/>
    </row>
    <row r="114" spans="1:34" ht="15" customHeight="1">
      <c r="A114" s="118" t="s">
        <v>168</v>
      </c>
      <c r="B114" s="54" t="s">
        <v>55</v>
      </c>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f t="shared" si="10"/>
        <v>0</v>
      </c>
      <c r="AA114" s="58">
        <f>SUMIF('调整分录-本期'!$D:$D,$A114,'调整分录-本期'!F:F)</f>
        <v>0</v>
      </c>
      <c r="AB114" s="58">
        <f>SUMIF('调整分录-本期'!$D:$D,$A114,'调整分录-本期'!G:G)</f>
        <v>0</v>
      </c>
      <c r="AC114" s="59">
        <f t="shared" si="9"/>
        <v>0</v>
      </c>
      <c r="AD114" s="152"/>
      <c r="AE114" s="119"/>
      <c r="AH114" s="131"/>
    </row>
    <row r="115" spans="1:34" ht="15" customHeight="1">
      <c r="A115" s="118" t="s">
        <v>702</v>
      </c>
      <c r="B115" s="54" t="s">
        <v>57</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f t="shared" si="10"/>
        <v>0</v>
      </c>
      <c r="AA115" s="58">
        <f>SUMIF('调整分录-本期'!$D:$D,$A115,'调整分录-本期'!F:F)</f>
        <v>0</v>
      </c>
      <c r="AB115" s="58">
        <f>SUMIF('调整分录-本期'!$D:$D,$A115,'调整分录-本期'!G:G)</f>
        <v>0</v>
      </c>
      <c r="AC115" s="59">
        <f>Z115+AA115-AB115</f>
        <v>0</v>
      </c>
      <c r="AD115" s="152"/>
      <c r="AE115" s="119"/>
      <c r="AH115" s="131"/>
    </row>
    <row r="116" spans="1:34" ht="15" customHeight="1">
      <c r="A116" s="118" t="s">
        <v>169</v>
      </c>
      <c r="B116" s="54" t="s">
        <v>59</v>
      </c>
      <c r="C116" s="57">
        <f>[4]资产负债表!$G$33</f>
        <v>0</v>
      </c>
      <c r="D116" s="57"/>
      <c r="E116" s="57"/>
      <c r="F116" s="57"/>
      <c r="G116" s="57"/>
      <c r="H116" s="57"/>
      <c r="I116" s="57"/>
      <c r="J116" s="57"/>
      <c r="K116" s="57"/>
      <c r="L116" s="57"/>
      <c r="M116" s="57"/>
      <c r="N116" s="57"/>
      <c r="O116" s="57"/>
      <c r="P116" s="57"/>
      <c r="Q116" s="57"/>
      <c r="R116" s="57"/>
      <c r="S116" s="57"/>
      <c r="T116" s="57"/>
      <c r="U116" s="57"/>
      <c r="V116" s="57"/>
      <c r="W116" s="57"/>
      <c r="X116" s="57"/>
      <c r="Y116" s="57"/>
      <c r="Z116" s="57">
        <f t="shared" si="10"/>
        <v>0</v>
      </c>
      <c r="AA116" s="58">
        <f>SUMIF('调整分录-本期'!$D:$D,$A116,'调整分录-本期'!F:F)</f>
        <v>0</v>
      </c>
      <c r="AB116" s="58">
        <f>SUMIF('调整分录-本期'!$D:$D,$A116,'调整分录-本期'!G:G)</f>
        <v>0</v>
      </c>
      <c r="AC116" s="59">
        <f t="shared" si="9"/>
        <v>0</v>
      </c>
      <c r="AD116" s="152"/>
      <c r="AE116" s="119"/>
      <c r="AH116" s="131"/>
    </row>
    <row r="117" spans="1:34" ht="15" customHeight="1">
      <c r="A117" s="118" t="s">
        <v>170</v>
      </c>
      <c r="B117" s="54" t="s">
        <v>61</v>
      </c>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f t="shared" si="10"/>
        <v>0</v>
      </c>
      <c r="AA117" s="58">
        <f>SUMIF('调整分录-本期'!$D:$D,$A117,'调整分录-本期'!F:F)</f>
        <v>0</v>
      </c>
      <c r="AB117" s="58">
        <f>SUMIF('调整分录-本期'!$D:$D,$A117,'调整分录-本期'!G:G)</f>
        <v>0</v>
      </c>
      <c r="AC117" s="59">
        <f t="shared" si="9"/>
        <v>0</v>
      </c>
      <c r="AD117" s="152"/>
      <c r="AE117" s="119"/>
      <c r="AH117" s="131"/>
    </row>
    <row r="118" spans="1:34" ht="15" customHeight="1">
      <c r="A118" s="118" t="s">
        <v>171</v>
      </c>
      <c r="B118" s="54" t="s">
        <v>63</v>
      </c>
      <c r="C118" s="57">
        <f>[4]资产负债表!$G$34</f>
        <v>3675631</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f t="shared" si="10"/>
        <v>3675631</v>
      </c>
      <c r="AA118" s="58">
        <f>SUMIF('调整分录-本期'!$D:$D,$A118,'调整分录-本期'!F:F)</f>
        <v>0</v>
      </c>
      <c r="AB118" s="58">
        <f>SUMIF('调整分录-本期'!$D:$D,$A118,'调整分录-本期'!G:G)</f>
        <v>0</v>
      </c>
      <c r="AC118" s="59">
        <f t="shared" si="9"/>
        <v>3675631</v>
      </c>
      <c r="AD118" s="152"/>
      <c r="AE118" s="119"/>
      <c r="AH118" s="131"/>
    </row>
    <row r="119" spans="1:34" ht="15" customHeight="1">
      <c r="A119" s="118" t="s">
        <v>172</v>
      </c>
      <c r="B119" s="54" t="s">
        <v>65</v>
      </c>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f t="shared" si="10"/>
        <v>0</v>
      </c>
      <c r="AA119" s="58">
        <f>SUMIF('调整分录-本期'!$D:$D,$A119,'调整分录-本期'!F:F)</f>
        <v>0</v>
      </c>
      <c r="AB119" s="58">
        <f>SUMIF('调整分录-本期'!$D:$D,$A119,'调整分录-本期'!G:G)</f>
        <v>0</v>
      </c>
      <c r="AC119" s="59">
        <f t="shared" si="9"/>
        <v>0</v>
      </c>
      <c r="AD119" s="152"/>
      <c r="AE119" s="119"/>
      <c r="AH119" s="131"/>
    </row>
    <row r="120" spans="1:34" ht="15" customHeight="1">
      <c r="A120" s="118" t="s">
        <v>173</v>
      </c>
      <c r="B120" s="54" t="s">
        <v>67</v>
      </c>
      <c r="C120" s="57">
        <f>[4]资产负债表!$G$35</f>
        <v>9511590.5</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f t="shared" si="10"/>
        <v>9511590.5</v>
      </c>
      <c r="AA120" s="58">
        <f>AA187</f>
        <v>0</v>
      </c>
      <c r="AB120" s="58">
        <f>AB187</f>
        <v>0</v>
      </c>
      <c r="AC120" s="59">
        <f t="shared" si="9"/>
        <v>9511590.5</v>
      </c>
      <c r="AD120" s="152"/>
      <c r="AE120" s="119"/>
      <c r="AH120" s="131"/>
    </row>
    <row r="121" spans="1:34" ht="15" customHeight="1">
      <c r="B121" s="60" t="s">
        <v>69</v>
      </c>
      <c r="C121" s="64">
        <f>SUM(C110:C120)-SUM(C112:C113)-2*C115</f>
        <v>23187221.5</v>
      </c>
      <c r="D121" s="64"/>
      <c r="E121" s="64"/>
      <c r="F121" s="64"/>
      <c r="G121" s="64"/>
      <c r="H121" s="64"/>
      <c r="I121" s="64"/>
      <c r="J121" s="64"/>
      <c r="K121" s="64"/>
      <c r="L121" s="64"/>
      <c r="M121" s="64"/>
      <c r="N121" s="64"/>
      <c r="O121" s="64"/>
      <c r="P121" s="64"/>
      <c r="Q121" s="64"/>
      <c r="R121" s="64"/>
      <c r="S121" s="64"/>
      <c r="T121" s="64"/>
      <c r="U121" s="64"/>
      <c r="V121" s="64"/>
      <c r="W121" s="64"/>
      <c r="X121" s="64"/>
      <c r="Y121" s="64"/>
      <c r="Z121" s="61">
        <f t="shared" si="10"/>
        <v>23187221.5</v>
      </c>
      <c r="AA121" s="64">
        <f>SUM(AA110:AA120)</f>
        <v>0</v>
      </c>
      <c r="AB121" s="64">
        <f>SUM(AB110:AB120)</f>
        <v>0</v>
      </c>
      <c r="AC121" s="65">
        <f>SUM(AC110:AC120)-SUM(AC112:AC113)-2*AC115</f>
        <v>23187221.5</v>
      </c>
      <c r="AD121" s="152"/>
      <c r="AE121" s="119"/>
      <c r="AH121" s="131"/>
    </row>
    <row r="122" spans="1:34" ht="15" customHeight="1">
      <c r="A122" s="118" t="s">
        <v>174</v>
      </c>
      <c r="B122" s="54" t="s">
        <v>71</v>
      </c>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f t="shared" si="10"/>
        <v>0</v>
      </c>
      <c r="AA122" s="58">
        <f>SUMIF('调整分录-本期'!$D:$D,$A122,'调整分录-本期'!F:F)</f>
        <v>0</v>
      </c>
      <c r="AB122" s="58">
        <f>SUMIF('调整分录-本期'!$D:$D,$A122,'调整分录-本期'!G:G)</f>
        <v>0</v>
      </c>
      <c r="AC122" s="59">
        <f>Z122+AB122-AA122</f>
        <v>0</v>
      </c>
      <c r="AD122" s="152"/>
      <c r="AE122" s="119"/>
      <c r="AH122" s="131"/>
    </row>
    <row r="123" spans="1:34" ht="15" customHeight="1">
      <c r="B123" s="60" t="s">
        <v>73</v>
      </c>
      <c r="C123" s="64">
        <f>C121+C122</f>
        <v>23187221.5</v>
      </c>
      <c r="D123" s="64"/>
      <c r="E123" s="64"/>
      <c r="F123" s="64"/>
      <c r="G123" s="64"/>
      <c r="H123" s="64"/>
      <c r="I123" s="64"/>
      <c r="J123" s="64"/>
      <c r="K123" s="64"/>
      <c r="L123" s="64"/>
      <c r="M123" s="64"/>
      <c r="N123" s="64"/>
      <c r="O123" s="64"/>
      <c r="P123" s="64"/>
      <c r="Q123" s="64"/>
      <c r="R123" s="64"/>
      <c r="S123" s="64"/>
      <c r="T123" s="64"/>
      <c r="U123" s="64"/>
      <c r="V123" s="64"/>
      <c r="W123" s="64"/>
      <c r="X123" s="64"/>
      <c r="Y123" s="64"/>
      <c r="Z123" s="61">
        <f t="shared" si="10"/>
        <v>23187221.5</v>
      </c>
      <c r="AA123" s="64">
        <f t="shared" ref="AA123:AB123" si="11">AA121+AA122</f>
        <v>0</v>
      </c>
      <c r="AB123" s="64">
        <f t="shared" si="11"/>
        <v>0</v>
      </c>
      <c r="AC123" s="65">
        <f>AC121+AC122</f>
        <v>23187221.5</v>
      </c>
      <c r="AD123" s="152"/>
      <c r="AE123" s="119"/>
      <c r="AH123" s="131"/>
    </row>
    <row r="124" spans="1:34" ht="15" customHeight="1">
      <c r="B124" s="68" t="s">
        <v>75</v>
      </c>
      <c r="C124" s="64">
        <f>C107+C123</f>
        <v>29187221.5</v>
      </c>
      <c r="D124" s="64"/>
      <c r="E124" s="64"/>
      <c r="F124" s="64"/>
      <c r="G124" s="64"/>
      <c r="H124" s="64"/>
      <c r="I124" s="64"/>
      <c r="J124" s="64"/>
      <c r="K124" s="64"/>
      <c r="L124" s="64"/>
      <c r="M124" s="64"/>
      <c r="N124" s="64"/>
      <c r="O124" s="64"/>
      <c r="P124" s="64"/>
      <c r="Q124" s="64"/>
      <c r="R124" s="64"/>
      <c r="S124" s="64"/>
      <c r="T124" s="64"/>
      <c r="U124" s="64"/>
      <c r="V124" s="64"/>
      <c r="W124" s="64"/>
      <c r="X124" s="64"/>
      <c r="Y124" s="64"/>
      <c r="Z124" s="61">
        <f t="shared" si="10"/>
        <v>29187221.5</v>
      </c>
      <c r="AA124" s="64">
        <f t="shared" ref="AA124:AB124" si="12">AA107+AA123</f>
        <v>0</v>
      </c>
      <c r="AB124" s="64">
        <f t="shared" si="12"/>
        <v>0</v>
      </c>
      <c r="AC124" s="65">
        <f>AC107+AC123</f>
        <v>29187221.5</v>
      </c>
      <c r="AD124" s="152"/>
      <c r="AE124" s="119"/>
      <c r="AH124" s="131"/>
    </row>
    <row r="125" spans="1:34" ht="15" customHeight="1">
      <c r="B125" s="69"/>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f t="shared" si="10"/>
        <v>0</v>
      </c>
      <c r="AA125" s="58">
        <f>SUMIF('调整分录-本期'!$D:$D,$A125,'调整分录-本期'!F:F)</f>
        <v>0</v>
      </c>
      <c r="AB125" s="58">
        <f>SUMIF('调整分录-本期'!$D:$D,$A125,'调整分录-本期'!G:G)</f>
        <v>0</v>
      </c>
      <c r="AC125" s="59"/>
      <c r="AD125" s="152"/>
      <c r="AE125" s="119"/>
      <c r="AH125" s="131"/>
    </row>
    <row r="126" spans="1:34" ht="15" customHeight="1">
      <c r="B126" s="60" t="s">
        <v>76</v>
      </c>
      <c r="C126" s="64">
        <f>SUM(C127:C130)</f>
        <v>50000000</v>
      </c>
      <c r="D126" s="64"/>
      <c r="E126" s="64"/>
      <c r="F126" s="64"/>
      <c r="G126" s="64"/>
      <c r="H126" s="64"/>
      <c r="I126" s="64"/>
      <c r="J126" s="64"/>
      <c r="K126" s="64"/>
      <c r="L126" s="64"/>
      <c r="M126" s="64"/>
      <c r="N126" s="64"/>
      <c r="O126" s="64"/>
      <c r="P126" s="64"/>
      <c r="Q126" s="64"/>
      <c r="R126" s="64"/>
      <c r="S126" s="64"/>
      <c r="T126" s="64"/>
      <c r="U126" s="64"/>
      <c r="V126" s="64"/>
      <c r="W126" s="64"/>
      <c r="X126" s="64"/>
      <c r="Y126" s="64"/>
      <c r="Z126" s="61">
        <f t="shared" si="10"/>
        <v>50000000</v>
      </c>
      <c r="AA126" s="64"/>
      <c r="AB126" s="64"/>
      <c r="AC126" s="65">
        <f>SUM(AC127:AC130)</f>
        <v>50000000</v>
      </c>
      <c r="AD126" s="152"/>
      <c r="AE126" s="119"/>
      <c r="AH126" s="131"/>
    </row>
    <row r="127" spans="1:34" ht="15" customHeight="1">
      <c r="A127" s="118" t="s">
        <v>481</v>
      </c>
      <c r="B127" s="54" t="s">
        <v>478</v>
      </c>
      <c r="C127" s="57">
        <f>[4]利润表!$C$5</f>
        <v>50000000</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f t="shared" ref="Z127:Z158" si="13">SUM(C127:Y127)</f>
        <v>50000000</v>
      </c>
      <c r="AA127" s="58">
        <f>SUMIF('调整分录-本期'!$D:$D,$A127,'调整分录-本期'!F:F)</f>
        <v>0</v>
      </c>
      <c r="AB127" s="58">
        <f>SUMIF('调整分录-本期'!$D:$D,$A127,'调整分录-本期'!G:G)</f>
        <v>0</v>
      </c>
      <c r="AC127" s="59">
        <f>Z127+AB127-AA127</f>
        <v>50000000</v>
      </c>
      <c r="AD127" s="152"/>
      <c r="AE127" s="119"/>
      <c r="AH127" s="131"/>
    </row>
    <row r="128" spans="1:34" ht="15" customHeight="1">
      <c r="A128" s="118" t="s">
        <v>175</v>
      </c>
      <c r="B128" s="54" t="s">
        <v>80</v>
      </c>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f t="shared" si="13"/>
        <v>0</v>
      </c>
      <c r="AA128" s="58">
        <f>SUMIF('调整分录-本期'!$D:$D,$A128,'调整分录-本期'!F:F)</f>
        <v>0</v>
      </c>
      <c r="AB128" s="58">
        <f>SUMIF('调整分录-本期'!$D:$D,$A128,'调整分录-本期'!G:G)</f>
        <v>0</v>
      </c>
      <c r="AC128" s="59">
        <f t="shared" ref="AC128:AC130" si="14">Z128+AB128-AA128</f>
        <v>0</v>
      </c>
      <c r="AD128" s="152"/>
      <c r="AE128" s="119"/>
      <c r="AH128" s="131"/>
    </row>
    <row r="129" spans="1:34" ht="15" customHeight="1">
      <c r="A129" s="118" t="s">
        <v>176</v>
      </c>
      <c r="B129" s="54" t="s">
        <v>82</v>
      </c>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f t="shared" si="13"/>
        <v>0</v>
      </c>
      <c r="AA129" s="58">
        <f>SUMIF('调整分录-本期'!$D:$D,$A129,'调整分录-本期'!F:F)</f>
        <v>0</v>
      </c>
      <c r="AB129" s="58">
        <f>SUMIF('调整分录-本期'!$D:$D,$A129,'调整分录-本期'!G:G)</f>
        <v>0</v>
      </c>
      <c r="AC129" s="59">
        <f t="shared" si="14"/>
        <v>0</v>
      </c>
      <c r="AD129" s="152"/>
      <c r="AE129" s="119"/>
      <c r="AH129" s="131"/>
    </row>
    <row r="130" spans="1:34" ht="15" customHeight="1">
      <c r="A130" s="118" t="s">
        <v>177</v>
      </c>
      <c r="B130" s="54" t="s">
        <v>84</v>
      </c>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f t="shared" si="13"/>
        <v>0</v>
      </c>
      <c r="AA130" s="58">
        <f>SUMIF('调整分录-本期'!$D:$D,$A130,'调整分录-本期'!F:F)</f>
        <v>0</v>
      </c>
      <c r="AB130" s="58">
        <f>SUMIF('调整分录-本期'!$D:$D,$A130,'调整分录-本期'!G:G)</f>
        <v>0</v>
      </c>
      <c r="AC130" s="59">
        <f t="shared" si="14"/>
        <v>0</v>
      </c>
      <c r="AD130" s="152"/>
      <c r="AE130" s="119"/>
      <c r="AH130" s="131"/>
    </row>
    <row r="131" spans="1:34" ht="15" customHeight="1">
      <c r="B131" s="60" t="s">
        <v>86</v>
      </c>
      <c r="C131" s="64">
        <f>SUM(C132:C146)-SUM(C145:C146)</f>
        <v>40742390</v>
      </c>
      <c r="D131" s="64"/>
      <c r="E131" s="64"/>
      <c r="F131" s="64"/>
      <c r="G131" s="64"/>
      <c r="H131" s="64"/>
      <c r="I131" s="64"/>
      <c r="J131" s="64"/>
      <c r="K131" s="64"/>
      <c r="L131" s="64"/>
      <c r="M131" s="64"/>
      <c r="N131" s="64"/>
      <c r="O131" s="64"/>
      <c r="P131" s="64"/>
      <c r="Q131" s="64"/>
      <c r="R131" s="64"/>
      <c r="S131" s="64"/>
      <c r="T131" s="64"/>
      <c r="U131" s="64"/>
      <c r="V131" s="64"/>
      <c r="W131" s="64"/>
      <c r="X131" s="64"/>
      <c r="Y131" s="64"/>
      <c r="Z131" s="61">
        <f t="shared" si="13"/>
        <v>40742390</v>
      </c>
      <c r="AA131" s="64"/>
      <c r="AB131" s="64"/>
      <c r="AC131" s="65">
        <f>SUM(AC132:AC146)-SUM(AC145:AC146)</f>
        <v>40742390</v>
      </c>
      <c r="AD131" s="152"/>
      <c r="AE131" s="119"/>
      <c r="AH131" s="131"/>
    </row>
    <row r="132" spans="1:34" ht="15" customHeight="1">
      <c r="A132" s="118" t="s">
        <v>482</v>
      </c>
      <c r="B132" s="54" t="s">
        <v>479</v>
      </c>
      <c r="C132" s="70">
        <f>[4]利润表!$C$6</f>
        <v>30000000</v>
      </c>
      <c r="D132" s="70"/>
      <c r="E132" s="70"/>
      <c r="F132" s="70"/>
      <c r="G132" s="70"/>
      <c r="H132" s="70"/>
      <c r="I132" s="70"/>
      <c r="J132" s="70"/>
      <c r="K132" s="70"/>
      <c r="L132" s="70"/>
      <c r="M132" s="70"/>
      <c r="N132" s="70"/>
      <c r="O132" s="70"/>
      <c r="P132" s="70"/>
      <c r="Q132" s="70"/>
      <c r="R132" s="70"/>
      <c r="S132" s="70"/>
      <c r="T132" s="70"/>
      <c r="U132" s="70"/>
      <c r="V132" s="70"/>
      <c r="W132" s="70"/>
      <c r="X132" s="70"/>
      <c r="Y132" s="70"/>
      <c r="Z132" s="57">
        <f t="shared" si="13"/>
        <v>30000000</v>
      </c>
      <c r="AA132" s="58">
        <f>SUMIF('调整分录-本期'!$D:$D,$A132,'调整分录-本期'!F:F)</f>
        <v>0</v>
      </c>
      <c r="AB132" s="58">
        <f>SUMIF('调整分录-本期'!$D:$D,$A132,'调整分录-本期'!G:G)</f>
        <v>0</v>
      </c>
      <c r="AC132" s="71">
        <f t="shared" ref="AC132:AC146" si="15">Z132+AA132-AB132</f>
        <v>30000000</v>
      </c>
      <c r="AD132" s="152"/>
      <c r="AE132" s="119"/>
      <c r="AH132" s="131"/>
    </row>
    <row r="133" spans="1:34" ht="15" customHeight="1">
      <c r="A133" s="118" t="s">
        <v>178</v>
      </c>
      <c r="B133" s="54" t="s">
        <v>90</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f t="shared" si="13"/>
        <v>0</v>
      </c>
      <c r="AA133" s="58">
        <f>SUMIF('调整分录-本期'!$D:$D,$A133,'调整分录-本期'!F:F)</f>
        <v>0</v>
      </c>
      <c r="AB133" s="58">
        <f>SUMIF('调整分录-本期'!$D:$D,$A133,'调整分录-本期'!G:G)</f>
        <v>0</v>
      </c>
      <c r="AC133" s="71">
        <f t="shared" si="15"/>
        <v>0</v>
      </c>
      <c r="AD133" s="152"/>
      <c r="AE133" s="119"/>
      <c r="AH133" s="131"/>
    </row>
    <row r="134" spans="1:34" ht="15" customHeight="1">
      <c r="A134" s="118" t="s">
        <v>179</v>
      </c>
      <c r="B134" s="54" t="s">
        <v>92</v>
      </c>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f t="shared" si="13"/>
        <v>0</v>
      </c>
      <c r="AA134" s="58">
        <f>SUMIF('调整分录-本期'!$D:$D,$A134,'调整分录-本期'!F:F)</f>
        <v>0</v>
      </c>
      <c r="AB134" s="58">
        <f>SUMIF('调整分录-本期'!$D:$D,$A134,'调整分录-本期'!G:G)</f>
        <v>0</v>
      </c>
      <c r="AC134" s="71">
        <f t="shared" si="15"/>
        <v>0</v>
      </c>
      <c r="AD134" s="152"/>
      <c r="AE134" s="119"/>
      <c r="AH134" s="131"/>
    </row>
    <row r="135" spans="1:34" ht="15" customHeight="1">
      <c r="A135" s="118" t="s">
        <v>180</v>
      </c>
      <c r="B135" s="54" t="s">
        <v>94</v>
      </c>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f t="shared" si="13"/>
        <v>0</v>
      </c>
      <c r="AA135" s="58">
        <f>SUMIF('调整分录-本期'!$D:$D,$A135,'调整分录-本期'!F:F)</f>
        <v>0</v>
      </c>
      <c r="AB135" s="58">
        <f>SUMIF('调整分录-本期'!$D:$D,$A135,'调整分录-本期'!G:G)</f>
        <v>0</v>
      </c>
      <c r="AC135" s="71">
        <f t="shared" si="15"/>
        <v>0</v>
      </c>
      <c r="AD135" s="152"/>
      <c r="AE135" s="119"/>
      <c r="AH135" s="131"/>
    </row>
    <row r="136" spans="1:34" ht="15" customHeight="1">
      <c r="A136" s="118" t="s">
        <v>181</v>
      </c>
      <c r="B136" s="54" t="s">
        <v>96</v>
      </c>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f t="shared" si="13"/>
        <v>0</v>
      </c>
      <c r="AA136" s="58">
        <f>SUMIF('调整分录-本期'!$D:$D,$A136,'调整分录-本期'!F:F)</f>
        <v>0</v>
      </c>
      <c r="AB136" s="58">
        <f>SUMIF('调整分录-本期'!$D:$D,$A136,'调整分录-本期'!G:G)</f>
        <v>0</v>
      </c>
      <c r="AC136" s="71">
        <f t="shared" si="15"/>
        <v>0</v>
      </c>
      <c r="AD136" s="152"/>
      <c r="AE136" s="119"/>
      <c r="AH136" s="131"/>
    </row>
    <row r="137" spans="1:34" ht="15" customHeight="1">
      <c r="A137" s="118" t="s">
        <v>182</v>
      </c>
      <c r="B137" s="54" t="s">
        <v>98</v>
      </c>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f t="shared" si="13"/>
        <v>0</v>
      </c>
      <c r="AA137" s="58">
        <f>SUMIF('调整分录-本期'!$D:$D,$A137,'调整分录-本期'!F:F)</f>
        <v>0</v>
      </c>
      <c r="AB137" s="58">
        <f>SUMIF('调整分录-本期'!$D:$D,$A137,'调整分录-本期'!G:G)</f>
        <v>0</v>
      </c>
      <c r="AC137" s="71">
        <f t="shared" si="15"/>
        <v>0</v>
      </c>
      <c r="AD137" s="152"/>
      <c r="AE137" s="119"/>
      <c r="AH137" s="131"/>
    </row>
    <row r="138" spans="1:34" ht="15" customHeight="1">
      <c r="A138" s="118" t="s">
        <v>183</v>
      </c>
      <c r="B138" s="54" t="s">
        <v>100</v>
      </c>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f t="shared" si="13"/>
        <v>0</v>
      </c>
      <c r="AA138" s="58">
        <f>SUMIF('调整分录-本期'!$D:$D,$A138,'调整分录-本期'!F:F)</f>
        <v>0</v>
      </c>
      <c r="AB138" s="58">
        <f>SUMIF('调整分录-本期'!$D:$D,$A138,'调整分录-本期'!G:G)</f>
        <v>0</v>
      </c>
      <c r="AC138" s="71">
        <f t="shared" si="15"/>
        <v>0</v>
      </c>
      <c r="AD138" s="152"/>
      <c r="AE138" s="119"/>
      <c r="AH138" s="131"/>
    </row>
    <row r="139" spans="1:34" ht="15" customHeight="1">
      <c r="A139" s="118" t="s">
        <v>184</v>
      </c>
      <c r="B139" s="54" t="s">
        <v>102</v>
      </c>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f t="shared" si="13"/>
        <v>0</v>
      </c>
      <c r="AA139" s="58">
        <f>SUMIF('调整分录-本期'!$D:$D,$A139,'调整分录-本期'!F:F)</f>
        <v>0</v>
      </c>
      <c r="AB139" s="58">
        <f>SUMIF('调整分录-本期'!$D:$D,$A139,'调整分录-本期'!G:G)</f>
        <v>0</v>
      </c>
      <c r="AC139" s="71">
        <f t="shared" si="15"/>
        <v>0</v>
      </c>
      <c r="AD139" s="152"/>
      <c r="AE139" s="119"/>
      <c r="AH139" s="131"/>
    </row>
    <row r="140" spans="1:34" ht="15" customHeight="1">
      <c r="A140" s="118" t="s">
        <v>185</v>
      </c>
      <c r="B140" s="54" t="s">
        <v>104</v>
      </c>
      <c r="C140" s="57">
        <f>[4]利润表!$C$7</f>
        <v>59839</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f t="shared" si="13"/>
        <v>59839</v>
      </c>
      <c r="AA140" s="58">
        <f>SUMIF('调整分录-本期'!$D:$D,$A140,'调整分录-本期'!F:F)</f>
        <v>0</v>
      </c>
      <c r="AB140" s="58">
        <f>SUMIF('调整分录-本期'!$D:$D,$A140,'调整分录-本期'!G:G)</f>
        <v>0</v>
      </c>
      <c r="AC140" s="71">
        <f t="shared" si="15"/>
        <v>59839</v>
      </c>
      <c r="AD140" s="152"/>
      <c r="AE140" s="119"/>
      <c r="AH140" s="131"/>
    </row>
    <row r="141" spans="1:34" ht="15" customHeight="1">
      <c r="A141" s="118" t="s">
        <v>186</v>
      </c>
      <c r="B141" s="54" t="s">
        <v>105</v>
      </c>
      <c r="C141" s="57">
        <f>[4]利润表!$C$8</f>
        <v>2594873</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f t="shared" si="13"/>
        <v>2594873</v>
      </c>
      <c r="AA141" s="58">
        <f>SUMIF('调整分录-本期'!$D:$D,$A141,'调整分录-本期'!F:F)</f>
        <v>0</v>
      </c>
      <c r="AB141" s="58">
        <f>SUMIF('调整分录-本期'!$D:$D,$A141,'调整分录-本期'!G:G)</f>
        <v>0</v>
      </c>
      <c r="AC141" s="71">
        <f t="shared" si="15"/>
        <v>2594873</v>
      </c>
      <c r="AD141" s="152"/>
      <c r="AE141" s="119"/>
      <c r="AH141" s="131"/>
    </row>
    <row r="142" spans="1:34" ht="15" customHeight="1">
      <c r="A142" s="118" t="s">
        <v>187</v>
      </c>
      <c r="B142" s="54" t="s">
        <v>107</v>
      </c>
      <c r="C142" s="57">
        <f>[4]利润表!$C$9</f>
        <v>8000000</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f t="shared" si="13"/>
        <v>8000000</v>
      </c>
      <c r="AA142" s="58">
        <f>SUMIF('调整分录-本期'!$D:$D,$A142,'调整分录-本期'!F:F)</f>
        <v>0</v>
      </c>
      <c r="AB142" s="58">
        <f>SUMIF('调整分录-本期'!$D:$D,$A142,'调整分录-本期'!G:G)</f>
        <v>0</v>
      </c>
      <c r="AC142" s="71">
        <f t="shared" si="15"/>
        <v>8000000</v>
      </c>
      <c r="AD142" s="152"/>
      <c r="AE142" s="119"/>
      <c r="AH142" s="131"/>
    </row>
    <row r="143" spans="1:34" ht="15" customHeight="1">
      <c r="A143" s="118" t="s">
        <v>188</v>
      </c>
      <c r="B143" s="54" t="s">
        <v>108</v>
      </c>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f t="shared" si="13"/>
        <v>0</v>
      </c>
      <c r="AA143" s="58">
        <f>SUMIF('调整分录-本期'!$D:$D,$A143,'调整分录-本期'!F:F)</f>
        <v>0</v>
      </c>
      <c r="AB143" s="58">
        <f>SUMIF('调整分录-本期'!$D:$D,$A143,'调整分录-本期'!G:G)</f>
        <v>0</v>
      </c>
      <c r="AC143" s="71">
        <f t="shared" si="15"/>
        <v>0</v>
      </c>
      <c r="AD143" s="152"/>
      <c r="AE143" s="119"/>
      <c r="AH143" s="131"/>
    </row>
    <row r="144" spans="1:34" ht="15" customHeight="1">
      <c r="A144" s="118" t="s">
        <v>189</v>
      </c>
      <c r="B144" s="54" t="s">
        <v>109</v>
      </c>
      <c r="C144" s="57">
        <f>[4]利润表!$C$10</f>
        <v>87678</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f t="shared" si="13"/>
        <v>87678</v>
      </c>
      <c r="AA144" s="58">
        <f>SUMIF('调整分录-本期'!$D:$D,$A144,'调整分录-本期'!F:F)</f>
        <v>0</v>
      </c>
      <c r="AB144" s="58">
        <f>SUMIF('调整分录-本期'!$D:$D,$A144,'调整分录-本期'!G:G)</f>
        <v>0</v>
      </c>
      <c r="AC144" s="71">
        <f t="shared" si="15"/>
        <v>87678</v>
      </c>
      <c r="AD144" s="152"/>
      <c r="AE144" s="119"/>
      <c r="AH144" s="131"/>
    </row>
    <row r="145" spans="1:34" ht="15" customHeight="1">
      <c r="B145" s="54" t="s">
        <v>110</v>
      </c>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f t="shared" si="13"/>
        <v>0</v>
      </c>
      <c r="AA145" s="58">
        <f>SUMIF('调整分录-本期'!$D:$D,$A145,'调整分录-本期'!F:F)</f>
        <v>0</v>
      </c>
      <c r="AB145" s="58">
        <f>SUMIF('调整分录-本期'!$D:$D,$A145,'调整分录-本期'!G:G)</f>
        <v>0</v>
      </c>
      <c r="AC145" s="71">
        <f t="shared" si="15"/>
        <v>0</v>
      </c>
      <c r="AD145" s="152"/>
      <c r="AH145" s="131"/>
    </row>
    <row r="146" spans="1:34" ht="15" customHeight="1">
      <c r="B146" s="54" t="s">
        <v>480</v>
      </c>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f t="shared" si="13"/>
        <v>0</v>
      </c>
      <c r="AA146" s="58">
        <f>SUMIF('调整分录-本期'!$D:$D,$A146,'调整分录-本期'!F:F)</f>
        <v>0</v>
      </c>
      <c r="AB146" s="58">
        <f>SUMIF('调整分录-本期'!$D:$D,$A146,'调整分录-本期'!G:G)</f>
        <v>0</v>
      </c>
      <c r="AC146" s="71">
        <f t="shared" si="15"/>
        <v>0</v>
      </c>
      <c r="AD146" s="152"/>
      <c r="AH146" s="131"/>
    </row>
    <row r="147" spans="1:34" ht="15" customHeight="1">
      <c r="A147" s="118" t="s">
        <v>700</v>
      </c>
      <c r="B147" s="54" t="s">
        <v>111</v>
      </c>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f t="shared" si="13"/>
        <v>0</v>
      </c>
      <c r="AA147" s="58">
        <f>SUMIF('调整分录-本期'!$D:$D,$A147,'调整分录-本期'!F:F)</f>
        <v>0</v>
      </c>
      <c r="AB147" s="58">
        <f>SUMIF('调整分录-本期'!$D:$D,$A147,'调整分录-本期'!G:G)</f>
        <v>0</v>
      </c>
      <c r="AC147" s="59">
        <f>Z147+AB147-AA147</f>
        <v>0</v>
      </c>
      <c r="AD147" s="152"/>
      <c r="AE147" s="119"/>
      <c r="AH147" s="131"/>
    </row>
    <row r="148" spans="1:34" ht="15" customHeight="1">
      <c r="A148" s="118" t="s">
        <v>129</v>
      </c>
      <c r="B148" s="54" t="s">
        <v>668</v>
      </c>
      <c r="C148" s="57">
        <f>[4]利润表!$C$13</f>
        <v>0</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f t="shared" si="13"/>
        <v>0</v>
      </c>
      <c r="AA148" s="58">
        <f>SUMIF('调整分录-本期'!$D:$D,$A148,'调整分录-本期'!F:F)</f>
        <v>0</v>
      </c>
      <c r="AB148" s="58">
        <f>SUMIF('调整分录-本期'!$D:$D,$A148,'调整分录-本期'!G:G)</f>
        <v>0</v>
      </c>
      <c r="AC148" s="59">
        <f t="shared" ref="AC148:AC155" si="16">Z148+AB148-AA148</f>
        <v>0</v>
      </c>
      <c r="AD148" s="152"/>
      <c r="AE148" s="119"/>
      <c r="AH148" s="131"/>
    </row>
    <row r="149" spans="1:34" ht="15" customHeight="1">
      <c r="B149" s="72" t="s">
        <v>112</v>
      </c>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f t="shared" si="13"/>
        <v>0</v>
      </c>
      <c r="AA149" s="58"/>
      <c r="AB149" s="58"/>
      <c r="AC149" s="59">
        <f t="shared" si="16"/>
        <v>0</v>
      </c>
      <c r="AD149" s="152"/>
      <c r="AH149" s="131"/>
    </row>
    <row r="150" spans="1:34" ht="15" customHeight="1">
      <c r="A150" s="118" t="s">
        <v>193</v>
      </c>
      <c r="B150" s="54" t="s">
        <v>669</v>
      </c>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f t="shared" si="13"/>
        <v>0</v>
      </c>
      <c r="AA150" s="58">
        <f>SUMIF('调整分录-本期'!$D:$D,$A150,'调整分录-本期'!F:F)</f>
        <v>0</v>
      </c>
      <c r="AB150" s="58">
        <f>SUMIF('调整分录-本期'!$D:$D,$A150,'调整分录-本期'!G:G)</f>
        <v>0</v>
      </c>
      <c r="AC150" s="59">
        <f t="shared" si="16"/>
        <v>0</v>
      </c>
      <c r="AD150" s="152"/>
      <c r="AH150" s="131"/>
    </row>
    <row r="151" spans="1:34" ht="15" customHeight="1">
      <c r="A151" s="118" t="s">
        <v>696</v>
      </c>
      <c r="B151" s="54" t="s">
        <v>670</v>
      </c>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f t="shared" si="13"/>
        <v>0</v>
      </c>
      <c r="AA151" s="58">
        <f>SUMIF('调整分录-本期'!$D:$D,$A151,'调整分录-本期'!F:F)</f>
        <v>0</v>
      </c>
      <c r="AB151" s="58">
        <f>SUMIF('调整分录-本期'!$D:$D,$A151,'调整分录-本期'!G:G)</f>
        <v>0</v>
      </c>
      <c r="AC151" s="59">
        <f t="shared" si="16"/>
        <v>0</v>
      </c>
      <c r="AD151" s="152"/>
      <c r="AH151" s="131"/>
    </row>
    <row r="152" spans="1:34" ht="15" customHeight="1">
      <c r="A152" s="118" t="s">
        <v>191</v>
      </c>
      <c r="B152" s="54" t="s">
        <v>671</v>
      </c>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f t="shared" si="13"/>
        <v>0</v>
      </c>
      <c r="AA152" s="58">
        <f>SUMIF('调整分录-本期'!$D:$D,$A152,'调整分录-本期'!F:F)</f>
        <v>0</v>
      </c>
      <c r="AB152" s="58">
        <f>SUMIF('调整分录-本期'!$D:$D,$A152,'调整分录-本期'!G:G)</f>
        <v>0</v>
      </c>
      <c r="AC152" s="59">
        <f t="shared" si="16"/>
        <v>0</v>
      </c>
      <c r="AD152" s="152"/>
      <c r="AH152" s="131"/>
    </row>
    <row r="153" spans="1:34" ht="15" customHeight="1">
      <c r="A153" s="118" t="s">
        <v>697</v>
      </c>
      <c r="B153" s="54" t="s">
        <v>672</v>
      </c>
      <c r="C153" s="57">
        <f>-[4]利润表!$C$11</f>
        <v>0</v>
      </c>
      <c r="D153" s="57"/>
      <c r="E153" s="57"/>
      <c r="F153" s="57"/>
      <c r="G153" s="57"/>
      <c r="H153" s="57"/>
      <c r="I153" s="57"/>
      <c r="J153" s="57"/>
      <c r="K153" s="57"/>
      <c r="L153" s="57"/>
      <c r="M153" s="57"/>
      <c r="N153" s="57"/>
      <c r="O153" s="57"/>
      <c r="P153" s="57"/>
      <c r="Q153" s="57"/>
      <c r="R153" s="57"/>
      <c r="S153" s="57"/>
      <c r="T153" s="57"/>
      <c r="U153" s="57"/>
      <c r="V153" s="57"/>
      <c r="W153" s="57"/>
      <c r="X153" s="57"/>
      <c r="Y153" s="57"/>
      <c r="Z153" s="57">
        <f t="shared" si="13"/>
        <v>0</v>
      </c>
      <c r="AA153" s="58">
        <f>SUMIF('调整分录-本期'!$D:$D,$A153,'调整分录-本期'!F:F)</f>
        <v>0</v>
      </c>
      <c r="AB153" s="58">
        <f>SUMIF('调整分录-本期'!$D:$D,$A153,'调整分录-本期'!G:G)</f>
        <v>0</v>
      </c>
      <c r="AC153" s="59">
        <f t="shared" si="16"/>
        <v>0</v>
      </c>
      <c r="AD153" s="152"/>
      <c r="AH153" s="131"/>
    </row>
    <row r="154" spans="1:34" ht="15" customHeight="1">
      <c r="A154" s="118" t="s">
        <v>190</v>
      </c>
      <c r="B154" s="54" t="s">
        <v>673</v>
      </c>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f t="shared" si="13"/>
        <v>0</v>
      </c>
      <c r="AA154" s="58">
        <f>SUMIF('调整分录-本期'!$D:$D,$A154,'调整分录-本期'!F:F)</f>
        <v>0</v>
      </c>
      <c r="AB154" s="58">
        <f>SUMIF('调整分录-本期'!$D:$D,$A154,'调整分录-本期'!G:G)</f>
        <v>0</v>
      </c>
      <c r="AC154" s="59">
        <f t="shared" si="16"/>
        <v>0</v>
      </c>
      <c r="AD154" s="152"/>
      <c r="AE154" s="119"/>
      <c r="AH154" s="131"/>
    </row>
    <row r="155" spans="1:34" ht="15" customHeight="1">
      <c r="A155" s="118" t="s">
        <v>192</v>
      </c>
      <c r="B155" s="54" t="s">
        <v>674</v>
      </c>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f t="shared" si="13"/>
        <v>0</v>
      </c>
      <c r="AA155" s="58">
        <f>SUMIF('调整分录-本期'!$D:$D,$A155,'调整分录-本期'!F:F)</f>
        <v>0</v>
      </c>
      <c r="AB155" s="58">
        <f>SUMIF('调整分录-本期'!$D:$D,$A155,'调整分录-本期'!G:G)</f>
        <v>0</v>
      </c>
      <c r="AC155" s="59">
        <f t="shared" si="16"/>
        <v>0</v>
      </c>
      <c r="AD155" s="152"/>
      <c r="AH155" s="131"/>
    </row>
    <row r="156" spans="1:34" ht="15" customHeight="1">
      <c r="B156" s="60" t="s">
        <v>113</v>
      </c>
      <c r="C156" s="64">
        <f>C126-C131+SUM(C147:C155)-C149</f>
        <v>9257610</v>
      </c>
      <c r="D156" s="64"/>
      <c r="E156" s="64"/>
      <c r="F156" s="64"/>
      <c r="G156" s="64"/>
      <c r="H156" s="64"/>
      <c r="I156" s="64"/>
      <c r="J156" s="64"/>
      <c r="K156" s="64"/>
      <c r="L156" s="64"/>
      <c r="M156" s="64"/>
      <c r="N156" s="64"/>
      <c r="O156" s="64"/>
      <c r="P156" s="64"/>
      <c r="Q156" s="64"/>
      <c r="R156" s="64"/>
      <c r="S156" s="64"/>
      <c r="T156" s="64"/>
      <c r="U156" s="64"/>
      <c r="V156" s="64"/>
      <c r="W156" s="64"/>
      <c r="X156" s="64"/>
      <c r="Y156" s="64"/>
      <c r="Z156" s="61">
        <f t="shared" si="13"/>
        <v>9257610</v>
      </c>
      <c r="AA156" s="64"/>
      <c r="AB156" s="64"/>
      <c r="AC156" s="65">
        <f>AC126-AC131+SUM(AC147:AC155)-AC149</f>
        <v>9257610</v>
      </c>
      <c r="AD156" s="152"/>
      <c r="AH156" s="131"/>
    </row>
    <row r="157" spans="1:34" ht="15" customHeight="1">
      <c r="A157" s="118" t="s">
        <v>483</v>
      </c>
      <c r="B157" s="54" t="s">
        <v>114</v>
      </c>
      <c r="C157" s="57">
        <f>[4]利润表!$C$16</f>
        <v>0</v>
      </c>
      <c r="D157" s="57"/>
      <c r="E157" s="57"/>
      <c r="F157" s="57"/>
      <c r="G157" s="57"/>
      <c r="H157" s="57"/>
      <c r="I157" s="57"/>
      <c r="J157" s="57"/>
      <c r="K157" s="57"/>
      <c r="L157" s="57"/>
      <c r="M157" s="57"/>
      <c r="N157" s="57"/>
      <c r="O157" s="57"/>
      <c r="P157" s="57"/>
      <c r="Q157" s="57"/>
      <c r="R157" s="57"/>
      <c r="S157" s="57"/>
      <c r="T157" s="57"/>
      <c r="U157" s="57"/>
      <c r="V157" s="57"/>
      <c r="W157" s="57"/>
      <c r="X157" s="57"/>
      <c r="Y157" s="57"/>
      <c r="Z157" s="57">
        <f t="shared" si="13"/>
        <v>0</v>
      </c>
      <c r="AA157" s="58">
        <f>SUMIF('调整分录-本期'!$D:$D,$A157,'调整分录-本期'!F:F)</f>
        <v>0</v>
      </c>
      <c r="AB157" s="58">
        <f>SUMIF('调整分录-本期'!$D:$D,$A157,'调整分录-本期'!G:G)</f>
        <v>0</v>
      </c>
      <c r="AC157" s="59">
        <f>Z157+AB157-AA157</f>
        <v>0</v>
      </c>
      <c r="AD157" s="152"/>
      <c r="AH157" s="131"/>
    </row>
    <row r="158" spans="1:34" ht="15" customHeight="1">
      <c r="A158" s="118" t="s">
        <v>484</v>
      </c>
      <c r="B158" s="54" t="s">
        <v>115</v>
      </c>
      <c r="C158" s="57">
        <f>[4]利润表!$C$17</f>
        <v>0</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f t="shared" si="13"/>
        <v>0</v>
      </c>
      <c r="AA158" s="58">
        <f>SUMIF('调整分录-本期'!$D:$D,$A158,'调整分录-本期'!F:F)</f>
        <v>0</v>
      </c>
      <c r="AB158" s="58">
        <f>SUMIF('调整分录-本期'!$D:$D,$A158,'调整分录-本期'!G:G)</f>
        <v>0</v>
      </c>
      <c r="AC158" s="59">
        <f>Z158+AA158-AB158</f>
        <v>0</v>
      </c>
      <c r="AD158" s="152"/>
      <c r="AE158" s="119"/>
      <c r="AH158" s="131"/>
    </row>
    <row r="159" spans="1:34" ht="15" customHeight="1">
      <c r="B159" s="60" t="s">
        <v>116</v>
      </c>
      <c r="C159" s="64">
        <f>C156+C157-C158</f>
        <v>9257610</v>
      </c>
      <c r="D159" s="64"/>
      <c r="E159" s="64"/>
      <c r="F159" s="64"/>
      <c r="G159" s="64"/>
      <c r="H159" s="64"/>
      <c r="I159" s="64"/>
      <c r="J159" s="64"/>
      <c r="K159" s="64"/>
      <c r="L159" s="64"/>
      <c r="M159" s="64"/>
      <c r="N159" s="64"/>
      <c r="O159" s="64"/>
      <c r="P159" s="64"/>
      <c r="Q159" s="64"/>
      <c r="R159" s="64"/>
      <c r="S159" s="64"/>
      <c r="T159" s="64"/>
      <c r="U159" s="64"/>
      <c r="V159" s="64"/>
      <c r="W159" s="64"/>
      <c r="X159" s="64"/>
      <c r="Y159" s="64"/>
      <c r="Z159" s="61">
        <f t="shared" ref="Z159:Z186" si="17">SUM(C159:Y159)</f>
        <v>9257610</v>
      </c>
      <c r="AA159" s="64"/>
      <c r="AB159" s="64"/>
      <c r="AC159" s="65">
        <f>AC156+AC157-AC158</f>
        <v>9257610</v>
      </c>
      <c r="AD159" s="152"/>
      <c r="AH159" s="131"/>
    </row>
    <row r="160" spans="1:34" ht="15" customHeight="1">
      <c r="A160" s="118" t="s">
        <v>694</v>
      </c>
      <c r="B160" s="54" t="s">
        <v>117</v>
      </c>
      <c r="C160" s="57">
        <f>[4]利润表!$C$20</f>
        <v>2400000</v>
      </c>
      <c r="D160" s="57"/>
      <c r="E160" s="57"/>
      <c r="F160" s="57"/>
      <c r="G160" s="57"/>
      <c r="H160" s="57"/>
      <c r="I160" s="57"/>
      <c r="J160" s="57"/>
      <c r="K160" s="57"/>
      <c r="L160" s="57"/>
      <c r="M160" s="57"/>
      <c r="N160" s="57"/>
      <c r="O160" s="57"/>
      <c r="P160" s="57"/>
      <c r="Q160" s="57"/>
      <c r="R160" s="57"/>
      <c r="S160" s="57"/>
      <c r="T160" s="57"/>
      <c r="U160" s="57"/>
      <c r="V160" s="57"/>
      <c r="W160" s="57"/>
      <c r="X160" s="57"/>
      <c r="Y160" s="57"/>
      <c r="Z160" s="57">
        <f t="shared" si="17"/>
        <v>2400000</v>
      </c>
      <c r="AA160" s="58">
        <f>SUMIF('调整分录-本期'!$D:$D,$A160,'调整分录-本期'!F:F)</f>
        <v>0</v>
      </c>
      <c r="AB160" s="58">
        <f>SUMIF('调整分录-本期'!$D:$D,$A160,'调整分录-本期'!G:G)</f>
        <v>0</v>
      </c>
      <c r="AC160" s="59">
        <f>Z160+AA160-AB160</f>
        <v>2400000</v>
      </c>
      <c r="AD160" s="152"/>
      <c r="AH160" s="131"/>
    </row>
    <row r="161" spans="1:34" ht="15" customHeight="1">
      <c r="B161" s="60" t="s">
        <v>118</v>
      </c>
      <c r="C161" s="64">
        <f t="shared" ref="C161" si="18">C159-C160</f>
        <v>6857610</v>
      </c>
      <c r="D161" s="64"/>
      <c r="E161" s="64"/>
      <c r="F161" s="64"/>
      <c r="G161" s="64"/>
      <c r="H161" s="64"/>
      <c r="I161" s="64"/>
      <c r="J161" s="64"/>
      <c r="K161" s="64"/>
      <c r="L161" s="64"/>
      <c r="M161" s="64"/>
      <c r="N161" s="64"/>
      <c r="O161" s="64"/>
      <c r="P161" s="64"/>
      <c r="Q161" s="64"/>
      <c r="R161" s="64"/>
      <c r="S161" s="64"/>
      <c r="T161" s="64"/>
      <c r="U161" s="64"/>
      <c r="V161" s="64"/>
      <c r="W161" s="64"/>
      <c r="X161" s="64"/>
      <c r="Y161" s="64"/>
      <c r="Z161" s="61">
        <f t="shared" si="17"/>
        <v>6857610</v>
      </c>
      <c r="AA161" s="64">
        <f>SUM(AA127:AA160)</f>
        <v>0</v>
      </c>
      <c r="AB161" s="64">
        <f>SUM(AB127:AB160)</f>
        <v>0</v>
      </c>
      <c r="AC161" s="65">
        <f t="shared" ref="AC161" si="19">AC159-AC160</f>
        <v>6857610</v>
      </c>
      <c r="AD161" s="152"/>
      <c r="AH161" s="131"/>
    </row>
    <row r="162" spans="1:34" ht="15" customHeight="1">
      <c r="B162" s="54" t="s">
        <v>119</v>
      </c>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f t="shared" si="17"/>
        <v>0</v>
      </c>
      <c r="AA162" s="58">
        <f>SUMIF('调整分录-本期'!$D:$D,$A162,'调整分录-本期'!F:F)</f>
        <v>0</v>
      </c>
      <c r="AB162" s="58">
        <f>SUMIF('调整分录-本期'!$D:$D,$A162,'调整分录-本期'!G:G)</f>
        <v>0</v>
      </c>
      <c r="AC162" s="59"/>
      <c r="AD162" s="152"/>
      <c r="AH162" s="131"/>
    </row>
    <row r="163" spans="1:34" ht="15" customHeight="1">
      <c r="B163" s="60" t="s">
        <v>120</v>
      </c>
      <c r="C163" s="64">
        <f>C161-C164</f>
        <v>6857610</v>
      </c>
      <c r="D163" s="64"/>
      <c r="E163" s="64"/>
      <c r="F163" s="64"/>
      <c r="G163" s="64"/>
      <c r="H163" s="64"/>
      <c r="I163" s="64"/>
      <c r="J163" s="64"/>
      <c r="K163" s="64"/>
      <c r="L163" s="64"/>
      <c r="M163" s="64"/>
      <c r="N163" s="64"/>
      <c r="O163" s="64"/>
      <c r="P163" s="64"/>
      <c r="Q163" s="64"/>
      <c r="R163" s="64"/>
      <c r="S163" s="64"/>
      <c r="T163" s="64"/>
      <c r="U163" s="64"/>
      <c r="V163" s="64"/>
      <c r="W163" s="64"/>
      <c r="X163" s="64"/>
      <c r="Y163" s="64"/>
      <c r="Z163" s="66">
        <f t="shared" si="17"/>
        <v>6857610</v>
      </c>
      <c r="AA163" s="64"/>
      <c r="AB163" s="64"/>
      <c r="AC163" s="65">
        <f>AC161-AC164</f>
        <v>6857610</v>
      </c>
      <c r="AD163" s="152"/>
      <c r="AE163" s="119"/>
      <c r="AH163" s="131"/>
    </row>
    <row r="164" spans="1:34" ht="15" customHeight="1">
      <c r="B164" s="54" t="s">
        <v>121</v>
      </c>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f t="shared" si="17"/>
        <v>0</v>
      </c>
      <c r="AA164" s="58"/>
      <c r="AB164" s="58"/>
      <c r="AC164" s="71">
        <f t="shared" ref="AC164:AC165" si="20">Z164+AB164-AA164</f>
        <v>0</v>
      </c>
      <c r="AD164" s="152"/>
      <c r="AH164" s="131"/>
    </row>
    <row r="165" spans="1:34" ht="15" customHeight="1">
      <c r="B165" s="54" t="s">
        <v>122</v>
      </c>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f t="shared" si="17"/>
        <v>0</v>
      </c>
      <c r="AA165" s="58">
        <f>SUMIF('调整分录-本期'!$D:$D,$A165,'调整分录-本期'!F:F)</f>
        <v>0</v>
      </c>
      <c r="AB165" s="58">
        <f>SUMIF('调整分录-本期'!$D:$D,$A165,'调整分录-本期'!G:G)</f>
        <v>0</v>
      </c>
      <c r="AC165" s="71">
        <f t="shared" si="20"/>
        <v>0</v>
      </c>
      <c r="AD165" s="152"/>
      <c r="AH165" s="131"/>
    </row>
    <row r="166" spans="1:34" ht="15" customHeight="1">
      <c r="B166" s="60" t="s">
        <v>211</v>
      </c>
      <c r="C166" s="64">
        <f>C161-C167</f>
        <v>6857610</v>
      </c>
      <c r="D166" s="64"/>
      <c r="E166" s="64"/>
      <c r="F166" s="64"/>
      <c r="G166" s="64"/>
      <c r="H166" s="64"/>
      <c r="I166" s="64"/>
      <c r="J166" s="64"/>
      <c r="K166" s="64"/>
      <c r="L166" s="64"/>
      <c r="M166" s="64"/>
      <c r="N166" s="64"/>
      <c r="O166" s="64"/>
      <c r="P166" s="64"/>
      <c r="Q166" s="64"/>
      <c r="R166" s="64"/>
      <c r="S166" s="64"/>
      <c r="T166" s="64"/>
      <c r="U166" s="64"/>
      <c r="V166" s="64"/>
      <c r="W166" s="64"/>
      <c r="X166" s="64"/>
      <c r="Y166" s="64"/>
      <c r="Z166" s="66">
        <f t="shared" si="17"/>
        <v>6857610</v>
      </c>
      <c r="AA166" s="64"/>
      <c r="AB166" s="64"/>
      <c r="AC166" s="65">
        <f>AC161-AC167</f>
        <v>6857610</v>
      </c>
      <c r="AD166" s="152"/>
      <c r="AH166" s="131"/>
    </row>
    <row r="167" spans="1:34" ht="15" customHeight="1">
      <c r="A167" s="118" t="s">
        <v>487</v>
      </c>
      <c r="B167" s="54" t="s">
        <v>212</v>
      </c>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f t="shared" si="17"/>
        <v>0</v>
      </c>
      <c r="AA167" s="58">
        <f>SUMIF('调整分录-本期'!$D:$D,$A167,'调整分录-本期'!F:F)</f>
        <v>0</v>
      </c>
      <c r="AB167" s="58">
        <f>SUMIF('调整分录-本期'!$D:$D,$A167,'调整分录-本期'!G:G)</f>
        <v>0</v>
      </c>
      <c r="AC167" s="71">
        <f>Z167+AA167-AB167</f>
        <v>0</v>
      </c>
      <c r="AD167" s="152"/>
      <c r="AH167" s="131"/>
    </row>
    <row r="168" spans="1:34" ht="15" customHeight="1">
      <c r="A168" s="118" t="s">
        <v>489</v>
      </c>
      <c r="B168" s="73" t="s">
        <v>77</v>
      </c>
      <c r="C168" s="57">
        <f>[4]资产负债表!$H$35</f>
        <v>3339741.5</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f t="shared" si="17"/>
        <v>3339741.5</v>
      </c>
      <c r="AA168" s="58">
        <f>SUMIF('调整分录-本期'!$D:$D,$A168,'调整分录-本期'!F:F)</f>
        <v>0</v>
      </c>
      <c r="AB168" s="58">
        <f>SUMIF('调整分录-本期'!$D:$D,$A168,'调整分录-本期'!G:G)</f>
        <v>0</v>
      </c>
      <c r="AC168" s="71">
        <f>Z168+AB168-AA168</f>
        <v>3339741.5</v>
      </c>
      <c r="AD168" s="154">
        <f>AC168-'TB-上期'!AC187</f>
        <v>0</v>
      </c>
      <c r="AE168" s="121"/>
      <c r="AH168" s="131"/>
    </row>
    <row r="169" spans="1:34" ht="15" customHeight="1">
      <c r="A169" s="118" t="s">
        <v>194</v>
      </c>
      <c r="B169" s="73" t="s">
        <v>78</v>
      </c>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f t="shared" si="17"/>
        <v>0</v>
      </c>
      <c r="AA169" s="58">
        <f>SUMIF('调整分录-本期'!$D:$D,$A169,'调整分录-本期'!F:F)</f>
        <v>0</v>
      </c>
      <c r="AB169" s="58">
        <f>SUMIF('调整分录-本期'!$D:$D,$A169,'调整分录-本期'!G:G)</f>
        <v>0</v>
      </c>
      <c r="AC169" s="71">
        <f>Z169+AB169-AA169</f>
        <v>0</v>
      </c>
      <c r="AD169" s="152"/>
      <c r="AH169" s="131"/>
    </row>
    <row r="170" spans="1:34" ht="15" customHeight="1">
      <c r="B170" s="73"/>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f t="shared" si="17"/>
        <v>0</v>
      </c>
      <c r="AA170" s="58">
        <f>SUMIF('调整分录-本期'!$D:$D,$A170,'调整分录-本期'!F:F)</f>
        <v>0</v>
      </c>
      <c r="AB170" s="58">
        <f>SUMIF('调整分录-本期'!$D:$D,$A170,'调整分录-本期'!G:G)</f>
        <v>0</v>
      </c>
      <c r="AC170" s="59"/>
      <c r="AD170" s="152"/>
      <c r="AH170" s="131"/>
    </row>
    <row r="171" spans="1:34" ht="15" customHeight="1">
      <c r="B171" s="74" t="s">
        <v>79</v>
      </c>
      <c r="C171" s="64">
        <f>C166+C168+C169</f>
        <v>10197351.5</v>
      </c>
      <c r="D171" s="64"/>
      <c r="E171" s="64"/>
      <c r="F171" s="64"/>
      <c r="G171" s="64"/>
      <c r="H171" s="64"/>
      <c r="I171" s="64"/>
      <c r="J171" s="64"/>
      <c r="K171" s="64"/>
      <c r="L171" s="64"/>
      <c r="M171" s="64"/>
      <c r="N171" s="64"/>
      <c r="O171" s="64"/>
      <c r="P171" s="64"/>
      <c r="Q171" s="64"/>
      <c r="R171" s="64"/>
      <c r="S171" s="64"/>
      <c r="T171" s="64"/>
      <c r="U171" s="64"/>
      <c r="V171" s="64"/>
      <c r="W171" s="64"/>
      <c r="X171" s="64"/>
      <c r="Y171" s="64"/>
      <c r="Z171" s="61">
        <f t="shared" si="17"/>
        <v>10197351.5</v>
      </c>
      <c r="AA171" s="64"/>
      <c r="AB171" s="64"/>
      <c r="AC171" s="65">
        <f>AC166+AC168+AC169</f>
        <v>10197351.5</v>
      </c>
      <c r="AD171" s="152"/>
      <c r="AE171" s="119"/>
      <c r="AH171" s="131"/>
    </row>
    <row r="172" spans="1:34" ht="15" customHeight="1">
      <c r="A172" s="118" t="s">
        <v>688</v>
      </c>
      <c r="B172" s="73" t="s">
        <v>81</v>
      </c>
      <c r="C172" s="57">
        <f>[4]利润表!$F$27</f>
        <v>685761</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f t="shared" si="17"/>
        <v>685761</v>
      </c>
      <c r="AA172" s="58">
        <f>SUMIF('调整分录-本期'!$D:$D,$A172,'调整分录-本期'!F:F)</f>
        <v>0</v>
      </c>
      <c r="AB172" s="58">
        <f>SUMIF('调整分录-本期'!$D:$D,$A172,'调整分录-本期'!G:G)</f>
        <v>0</v>
      </c>
      <c r="AC172" s="59">
        <f>Z172+AA172-AB172</f>
        <v>685761</v>
      </c>
      <c r="AD172" s="152"/>
      <c r="AE172" s="119"/>
      <c r="AH172" s="131"/>
    </row>
    <row r="173" spans="1:34" ht="15" customHeight="1">
      <c r="A173" s="118" t="s">
        <v>195</v>
      </c>
      <c r="B173" s="73" t="s">
        <v>83</v>
      </c>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f t="shared" si="17"/>
        <v>0</v>
      </c>
      <c r="AA173" s="58">
        <f>SUMIF('调整分录-本期'!$D:$D,$A173,'调整分录-本期'!F:F)</f>
        <v>0</v>
      </c>
      <c r="AB173" s="58">
        <f>SUMIF('调整分录-本期'!$D:$D,$A173,'调整分录-本期'!G:G)</f>
        <v>0</v>
      </c>
      <c r="AC173" s="59">
        <f t="shared" ref="AC173:AC178" si="21">Z173+AA173-AB173</f>
        <v>0</v>
      </c>
      <c r="AD173" s="152"/>
      <c r="AH173" s="131"/>
    </row>
    <row r="174" spans="1:34" ht="15" customHeight="1">
      <c r="A174" s="118" t="s">
        <v>196</v>
      </c>
      <c r="B174" s="73" t="s">
        <v>85</v>
      </c>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f t="shared" si="17"/>
        <v>0</v>
      </c>
      <c r="AA174" s="58">
        <f>SUMIF('调整分录-本期'!$D:$D,$A174,'调整分录-本期'!F:F)</f>
        <v>0</v>
      </c>
      <c r="AB174" s="58">
        <f>SUMIF('调整分录-本期'!$D:$D,$A174,'调整分录-本期'!G:G)</f>
        <v>0</v>
      </c>
      <c r="AC174" s="59">
        <f t="shared" si="21"/>
        <v>0</v>
      </c>
      <c r="AD174" s="152"/>
      <c r="AH174" s="131"/>
    </row>
    <row r="175" spans="1:34" ht="15" customHeight="1">
      <c r="A175" s="118" t="s">
        <v>197</v>
      </c>
      <c r="B175" s="73" t="s">
        <v>87</v>
      </c>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f t="shared" si="17"/>
        <v>0</v>
      </c>
      <c r="AA175" s="58">
        <f>SUMIF('调整分录-本期'!$D:$D,$A175,'调整分录-本期'!F:F)</f>
        <v>0</v>
      </c>
      <c r="AB175" s="58">
        <f>SUMIF('调整分录-本期'!$D:$D,$A175,'调整分录-本期'!G:G)</f>
        <v>0</v>
      </c>
      <c r="AC175" s="59">
        <f t="shared" si="21"/>
        <v>0</v>
      </c>
      <c r="AD175" s="152"/>
      <c r="AH175" s="131"/>
    </row>
    <row r="176" spans="1:34" ht="15" customHeight="1">
      <c r="A176" s="118" t="s">
        <v>198</v>
      </c>
      <c r="B176" s="73" t="s">
        <v>88</v>
      </c>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f t="shared" si="17"/>
        <v>0</v>
      </c>
      <c r="AA176" s="58">
        <f>SUMIF('调整分录-本期'!$D:$D,$A176,'调整分录-本期'!F:F)</f>
        <v>0</v>
      </c>
      <c r="AB176" s="58">
        <f>SUMIF('调整分录-本期'!$D:$D,$A176,'调整分录-本期'!G:G)</f>
        <v>0</v>
      </c>
      <c r="AC176" s="59">
        <f t="shared" si="21"/>
        <v>0</v>
      </c>
      <c r="AD176" s="152"/>
      <c r="AH176" s="131"/>
    </row>
    <row r="177" spans="1:34" ht="15" customHeight="1">
      <c r="A177" s="118" t="s">
        <v>199</v>
      </c>
      <c r="B177" s="73" t="s">
        <v>89</v>
      </c>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f t="shared" si="17"/>
        <v>0</v>
      </c>
      <c r="AA177" s="58">
        <f>SUMIF('调整分录-本期'!$D:$D,$A177,'调整分录-本期'!F:F)</f>
        <v>0</v>
      </c>
      <c r="AB177" s="58">
        <f>SUMIF('调整分录-本期'!$D:$D,$A177,'调整分录-本期'!G:G)</f>
        <v>0</v>
      </c>
      <c r="AC177" s="59">
        <f t="shared" si="21"/>
        <v>0</v>
      </c>
      <c r="AD177" s="152"/>
      <c r="AH177" s="131"/>
    </row>
    <row r="178" spans="1:34" ht="15" customHeight="1">
      <c r="B178" s="73"/>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f t="shared" si="17"/>
        <v>0</v>
      </c>
      <c r="AA178" s="58">
        <f>SUMIF('调整分录-本期'!$D:$D,$A178,'调整分录-本期'!F:F)</f>
        <v>0</v>
      </c>
      <c r="AB178" s="58">
        <f>SUMIF('调整分录-本期'!$D:$D,$A178,'调整分录-本期'!G:G)</f>
        <v>0</v>
      </c>
      <c r="AC178" s="59">
        <f t="shared" si="21"/>
        <v>0</v>
      </c>
      <c r="AD178" s="152"/>
      <c r="AH178" s="131"/>
    </row>
    <row r="179" spans="1:34" ht="15" customHeight="1">
      <c r="B179" s="74" t="s">
        <v>91</v>
      </c>
      <c r="C179" s="64">
        <f>C171-SUM(C172:C178)</f>
        <v>9511590.5</v>
      </c>
      <c r="D179" s="64"/>
      <c r="E179" s="64"/>
      <c r="F179" s="64"/>
      <c r="G179" s="64"/>
      <c r="H179" s="64"/>
      <c r="I179" s="64"/>
      <c r="J179" s="64"/>
      <c r="K179" s="64"/>
      <c r="L179" s="64"/>
      <c r="M179" s="64"/>
      <c r="N179" s="64"/>
      <c r="O179" s="64"/>
      <c r="P179" s="64"/>
      <c r="Q179" s="64"/>
      <c r="R179" s="64"/>
      <c r="S179" s="64"/>
      <c r="T179" s="64"/>
      <c r="U179" s="64"/>
      <c r="V179" s="64"/>
      <c r="W179" s="64"/>
      <c r="X179" s="64"/>
      <c r="Y179" s="64"/>
      <c r="Z179" s="61">
        <f t="shared" si="17"/>
        <v>9511590.5</v>
      </c>
      <c r="AA179" s="64"/>
      <c r="AB179" s="64"/>
      <c r="AC179" s="65">
        <f>AC171-SUM(AC172:AC178)</f>
        <v>9511590.5</v>
      </c>
      <c r="AD179" s="152"/>
      <c r="AH179" s="131"/>
    </row>
    <row r="180" spans="1:34" ht="15" customHeight="1">
      <c r="A180" s="118" t="s">
        <v>686</v>
      </c>
      <c r="B180" s="73" t="s">
        <v>93</v>
      </c>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f t="shared" si="17"/>
        <v>0</v>
      </c>
      <c r="AA180" s="58">
        <f>SUMIF('调整分录-本期'!$D:$D,$A180,'调整分录-本期'!F:F)</f>
        <v>0</v>
      </c>
      <c r="AB180" s="58">
        <f>SUMIF('调整分录-本期'!$D:$D,$A180,'调整分录-本期'!G:G)</f>
        <v>0</v>
      </c>
      <c r="AC180" s="59">
        <f t="shared" ref="AC180:AC186" si="22">Z180+AA180-AB180</f>
        <v>0</v>
      </c>
      <c r="AD180" s="152"/>
      <c r="AH180" s="131"/>
    </row>
    <row r="181" spans="1:34" ht="15" customHeight="1">
      <c r="A181" s="118" t="s">
        <v>200</v>
      </c>
      <c r="B181" s="73" t="s">
        <v>95</v>
      </c>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f t="shared" si="17"/>
        <v>0</v>
      </c>
      <c r="AA181" s="58">
        <f>SUMIF('调整分录-本期'!$D:$D,$A181,'调整分录-本期'!F:F)</f>
        <v>0</v>
      </c>
      <c r="AB181" s="58">
        <f>SUMIF('调整分录-本期'!$D:$D,$A181,'调整分录-本期'!G:G)</f>
        <v>0</v>
      </c>
      <c r="AC181" s="59">
        <f t="shared" si="22"/>
        <v>0</v>
      </c>
      <c r="AD181" s="152"/>
      <c r="AH181" s="131"/>
    </row>
    <row r="182" spans="1:34" s="125" customFormat="1" ht="15" customHeight="1">
      <c r="A182" s="125" t="s">
        <v>201</v>
      </c>
      <c r="B182" s="93" t="s">
        <v>97</v>
      </c>
      <c r="C182" s="94">
        <f>[4]利润表!$F$28</f>
        <v>0</v>
      </c>
      <c r="D182" s="94"/>
      <c r="E182" s="94"/>
      <c r="F182" s="94"/>
      <c r="G182" s="94"/>
      <c r="H182" s="94"/>
      <c r="I182" s="94"/>
      <c r="J182" s="94"/>
      <c r="K182" s="94"/>
      <c r="L182" s="94"/>
      <c r="M182" s="94"/>
      <c r="N182" s="94"/>
      <c r="O182" s="94"/>
      <c r="P182" s="94"/>
      <c r="Q182" s="94"/>
      <c r="R182" s="94"/>
      <c r="S182" s="94"/>
      <c r="T182" s="94"/>
      <c r="U182" s="94"/>
      <c r="V182" s="94"/>
      <c r="W182" s="94"/>
      <c r="X182" s="94"/>
      <c r="Y182" s="94"/>
      <c r="Z182" s="94">
        <f t="shared" si="17"/>
        <v>0</v>
      </c>
      <c r="AA182" s="95">
        <f>SUMIF('调整分录-本期'!$D:$D,$A182,'调整分录-本期'!F:F)</f>
        <v>0</v>
      </c>
      <c r="AB182" s="95">
        <f>SUMIF('调整分录-本期'!$D:$D,$A182,'调整分录-本期'!G:G)</f>
        <v>0</v>
      </c>
      <c r="AC182" s="96">
        <f t="shared" si="22"/>
        <v>0</v>
      </c>
      <c r="AD182" s="153"/>
      <c r="AF182" s="130"/>
      <c r="AG182" s="130"/>
      <c r="AH182" s="132"/>
    </row>
    <row r="183" spans="1:34" ht="15" customHeight="1">
      <c r="A183" s="118" t="s">
        <v>202</v>
      </c>
      <c r="B183" s="73" t="s">
        <v>99</v>
      </c>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f t="shared" si="17"/>
        <v>0</v>
      </c>
      <c r="AA183" s="58">
        <f>SUMIF('调整分录-本期'!$D:$D,$A183,'调整分录-本期'!F:F)</f>
        <v>0</v>
      </c>
      <c r="AB183" s="58">
        <f>SUMIF('调整分录-本期'!$D:$D,$A183,'调整分录-本期'!G:G)</f>
        <v>0</v>
      </c>
      <c r="AC183" s="59">
        <f t="shared" si="22"/>
        <v>0</v>
      </c>
      <c r="AD183" s="152"/>
      <c r="AH183" s="131"/>
    </row>
    <row r="184" spans="1:34" ht="15" customHeight="1">
      <c r="A184" s="118" t="s">
        <v>203</v>
      </c>
      <c r="B184" s="73" t="s">
        <v>101</v>
      </c>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f t="shared" si="17"/>
        <v>0</v>
      </c>
      <c r="AA184" s="58">
        <f>SUMIF('调整分录-本期'!$D:$D,$A184,'调整分录-本期'!F:F)</f>
        <v>0</v>
      </c>
      <c r="AB184" s="58">
        <f>SUMIF('调整分录-本期'!$D:$D,$A184,'调整分录-本期'!G:G)</f>
        <v>0</v>
      </c>
      <c r="AC184" s="59">
        <f t="shared" si="22"/>
        <v>0</v>
      </c>
      <c r="AD184" s="152"/>
      <c r="AH184" s="131"/>
    </row>
    <row r="185" spans="1:34" ht="15" customHeight="1">
      <c r="A185" s="118" t="s">
        <v>204</v>
      </c>
      <c r="B185" s="73" t="s">
        <v>103</v>
      </c>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f t="shared" si="17"/>
        <v>0</v>
      </c>
      <c r="AA185" s="58">
        <f>SUMIF('调整分录-本期'!$D:$D,$A185,'调整分录-本期'!F:F)</f>
        <v>0</v>
      </c>
      <c r="AB185" s="58">
        <f>SUMIF('调整分录-本期'!$D:$D,$A185,'调整分录-本期'!G:G)</f>
        <v>0</v>
      </c>
      <c r="AC185" s="59">
        <f t="shared" si="22"/>
        <v>0</v>
      </c>
      <c r="AD185" s="152"/>
      <c r="AH185" s="131"/>
    </row>
    <row r="186" spans="1:34" ht="15" customHeight="1">
      <c r="B186" s="73"/>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f t="shared" si="17"/>
        <v>0</v>
      </c>
      <c r="AA186" s="58">
        <f>SUMIF('调整分录-本期'!$D:$D,$A186,'调整分录-本期'!F:F)</f>
        <v>0</v>
      </c>
      <c r="AB186" s="58">
        <f>SUMIF('调整分录-本期'!$D:$D,$A186,'调整分录-本期'!G:G)</f>
        <v>0</v>
      </c>
      <c r="AC186" s="59">
        <f t="shared" si="22"/>
        <v>0</v>
      </c>
      <c r="AD186" s="152"/>
      <c r="AH186" s="131"/>
    </row>
    <row r="187" spans="1:34" ht="15" customHeight="1" thickBot="1">
      <c r="A187" s="118" t="s">
        <v>173</v>
      </c>
      <c r="B187" s="75" t="s">
        <v>106</v>
      </c>
      <c r="C187" s="76">
        <f>C179-SUM(C180:C186)</f>
        <v>9511590.5</v>
      </c>
      <c r="D187" s="76"/>
      <c r="E187" s="76"/>
      <c r="F187" s="76"/>
      <c r="G187" s="76"/>
      <c r="H187" s="76"/>
      <c r="I187" s="76"/>
      <c r="J187" s="76"/>
      <c r="K187" s="76"/>
      <c r="L187" s="76"/>
      <c r="M187" s="76"/>
      <c r="N187" s="76"/>
      <c r="O187" s="76"/>
      <c r="P187" s="76"/>
      <c r="Q187" s="76"/>
      <c r="R187" s="76"/>
      <c r="S187" s="76"/>
      <c r="T187" s="76"/>
      <c r="U187" s="76"/>
      <c r="V187" s="76"/>
      <c r="W187" s="76"/>
      <c r="X187" s="76"/>
      <c r="Y187" s="76"/>
      <c r="Z187" s="76">
        <f>Z179-SUM(Z180:Z186)</f>
        <v>9511590.5</v>
      </c>
      <c r="AA187" s="76">
        <f>AA161+SUM(AA167:AA185)+SUMIF('调整分录-本期'!$D:$D,$A187,'调整分录-本期'!F:F)</f>
        <v>0</v>
      </c>
      <c r="AB187" s="76">
        <f>AB161+SUM(AB167:AB185)+SUMIF('调整分录-本期'!$D:$D,$A187,'调整分录-本期'!G:G)</f>
        <v>0</v>
      </c>
      <c r="AC187" s="77">
        <f>AC179-SUM(AC180:AC186)</f>
        <v>9511590.5</v>
      </c>
      <c r="AD187" s="155"/>
    </row>
    <row r="188" spans="1:34">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row>
    <row r="189" spans="1:34">
      <c r="B189" s="266" t="s">
        <v>757</v>
      </c>
      <c r="C189" s="49">
        <f t="shared" ref="C189" si="23">C69-C124</f>
        <v>0</v>
      </c>
      <c r="D189" s="49"/>
      <c r="E189" s="49"/>
      <c r="F189" s="49"/>
      <c r="G189" s="49"/>
      <c r="H189" s="49"/>
      <c r="I189" s="49"/>
      <c r="J189" s="49"/>
      <c r="K189" s="49"/>
      <c r="L189" s="49"/>
      <c r="M189" s="49"/>
      <c r="N189" s="49"/>
      <c r="O189" s="49"/>
      <c r="P189" s="49"/>
      <c r="Q189" s="49"/>
      <c r="R189" s="49"/>
      <c r="S189" s="49"/>
      <c r="T189" s="49"/>
      <c r="U189" s="49"/>
      <c r="V189" s="49"/>
      <c r="W189" s="49"/>
      <c r="X189" s="49"/>
      <c r="Y189" s="49"/>
      <c r="Z189" s="49">
        <f>Z69-Z124</f>
        <v>0</v>
      </c>
      <c r="AA189" s="49"/>
      <c r="AB189" s="49"/>
      <c r="AC189" s="49">
        <f>AC69-AC124</f>
        <v>0</v>
      </c>
    </row>
    <row r="190" spans="1:34">
      <c r="B190" s="266" t="s">
        <v>758</v>
      </c>
      <c r="C190" s="49">
        <f t="shared" ref="C190" si="24">C187-C120</f>
        <v>0</v>
      </c>
      <c r="D190" s="49"/>
      <c r="E190" s="49"/>
      <c r="F190" s="49"/>
      <c r="G190" s="49"/>
      <c r="H190" s="49"/>
      <c r="I190" s="49"/>
      <c r="J190" s="49"/>
      <c r="K190" s="49"/>
      <c r="L190" s="49"/>
      <c r="M190" s="49"/>
      <c r="N190" s="49"/>
      <c r="O190" s="49"/>
      <c r="P190" s="49"/>
      <c r="Q190" s="49"/>
      <c r="R190" s="49"/>
      <c r="S190" s="49"/>
      <c r="T190" s="49"/>
      <c r="U190" s="49"/>
      <c r="V190" s="49"/>
      <c r="W190" s="49"/>
      <c r="X190" s="49"/>
      <c r="Y190" s="49"/>
      <c r="Z190" s="49">
        <f>Z187-Z120</f>
        <v>0</v>
      </c>
      <c r="AA190" s="49"/>
      <c r="AB190" s="49"/>
      <c r="AC190" s="49">
        <f>AC187-AC120</f>
        <v>0</v>
      </c>
    </row>
    <row r="191" spans="1:34">
      <c r="B191" s="266"/>
      <c r="C191" s="49"/>
      <c r="D191" s="49"/>
      <c r="E191" s="49"/>
      <c r="F191" s="49"/>
      <c r="G191" s="49"/>
      <c r="H191" s="49"/>
      <c r="I191" s="49"/>
      <c r="J191" s="49"/>
      <c r="K191" s="49"/>
      <c r="L191" s="49"/>
      <c r="M191" s="49"/>
      <c r="N191" s="49"/>
      <c r="O191" s="49"/>
      <c r="P191" s="49"/>
      <c r="Q191" s="49"/>
      <c r="R191" s="49"/>
      <c r="S191" s="49"/>
      <c r="T191" s="49"/>
      <c r="U191" s="49"/>
      <c r="V191" s="49"/>
      <c r="W191" s="49"/>
      <c r="X191" s="49"/>
      <c r="Y191" s="49"/>
      <c r="Z191" s="49"/>
      <c r="AA191" s="49"/>
      <c r="AB191" s="49"/>
      <c r="AC191" s="49"/>
    </row>
    <row r="192" spans="1:34" hidden="1">
      <c r="B192" s="138"/>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c r="AD192" s="155"/>
    </row>
    <row r="193" spans="1:34" hidden="1">
      <c r="B193" s="137"/>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c r="AD193" s="152"/>
      <c r="AF193" s="118"/>
      <c r="AG193" s="118"/>
      <c r="AH193" s="118"/>
    </row>
    <row r="194" spans="1:34" hidden="1">
      <c r="A194" s="118" t="s">
        <v>514</v>
      </c>
      <c r="B194" s="134"/>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c r="AA194" s="83"/>
      <c r="AB194" s="83"/>
      <c r="AC194" s="83"/>
      <c r="AD194" s="118"/>
      <c r="AF194" s="118"/>
      <c r="AG194" s="118"/>
      <c r="AH194" s="118"/>
    </row>
    <row r="195" spans="1:34" ht="15.75" hidden="1">
      <c r="A195" s="118" t="s">
        <v>515</v>
      </c>
      <c r="B195" s="134"/>
      <c r="C195" s="83"/>
      <c r="D195" s="83"/>
      <c r="E195" s="83"/>
      <c r="F195" s="83"/>
      <c r="G195" s="83"/>
      <c r="H195" s="83"/>
      <c r="I195" s="83"/>
      <c r="J195" s="83"/>
      <c r="K195" s="83"/>
      <c r="L195" s="83"/>
      <c r="M195" s="83"/>
      <c r="N195" s="83"/>
      <c r="O195" s="140"/>
      <c r="P195" s="83"/>
      <c r="Q195" s="83"/>
      <c r="R195" s="83"/>
      <c r="S195" s="83"/>
      <c r="T195" s="83"/>
      <c r="U195" s="83"/>
      <c r="V195" s="83"/>
      <c r="W195" s="83"/>
      <c r="X195" s="83"/>
      <c r="Y195" s="83"/>
      <c r="Z195" s="83"/>
      <c r="AA195" s="83"/>
      <c r="AB195" s="83"/>
      <c r="AC195" s="83"/>
      <c r="AD195" s="118"/>
      <c r="AF195" s="118"/>
      <c r="AG195" s="118"/>
      <c r="AH195" s="118"/>
    </row>
    <row r="196" spans="1:34" hidden="1">
      <c r="A196" s="118" t="s">
        <v>752</v>
      </c>
      <c r="B196" s="134"/>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c r="AA196" s="83"/>
      <c r="AB196" s="83"/>
      <c r="AC196" s="83"/>
      <c r="AD196" s="118"/>
      <c r="AF196" s="118"/>
      <c r="AG196" s="118"/>
      <c r="AH196" s="118"/>
    </row>
    <row r="197" spans="1:34" hidden="1">
      <c r="B197" s="135"/>
      <c r="C197" s="139"/>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39"/>
      <c r="AA197" s="139"/>
      <c r="AB197" s="139"/>
      <c r="AC197" s="139"/>
      <c r="AD197" s="118"/>
      <c r="AF197" s="118"/>
      <c r="AG197" s="118"/>
      <c r="AH197" s="118"/>
    </row>
    <row r="198" spans="1:34" ht="15.75" hidden="1">
      <c r="A198" s="118" t="s">
        <v>517</v>
      </c>
      <c r="B198" s="134"/>
      <c r="C198" s="83"/>
      <c r="D198" s="83"/>
      <c r="E198" s="83"/>
      <c r="F198" s="83"/>
      <c r="G198" s="83"/>
      <c r="H198" s="83"/>
      <c r="I198" s="83"/>
      <c r="J198" s="83"/>
      <c r="K198" s="83"/>
      <c r="L198" s="83"/>
      <c r="M198" s="83"/>
      <c r="N198" s="83"/>
      <c r="O198" s="140"/>
      <c r="P198" s="83"/>
      <c r="Q198" s="83"/>
      <c r="R198" s="83"/>
      <c r="S198" s="83"/>
      <c r="T198" s="83"/>
      <c r="U198" s="83"/>
      <c r="V198" s="83"/>
      <c r="W198" s="83"/>
      <c r="X198" s="83"/>
      <c r="Y198" s="83"/>
      <c r="Z198" s="83"/>
      <c r="AA198" s="83"/>
      <c r="AB198" s="83"/>
      <c r="AC198" s="83"/>
      <c r="AD198" s="118"/>
      <c r="AF198" s="118"/>
      <c r="AG198" s="118"/>
      <c r="AH198" s="118"/>
    </row>
    <row r="199" spans="1:34" hidden="1">
      <c r="A199" s="118" t="s">
        <v>518</v>
      </c>
      <c r="B199" s="134"/>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c r="AA199" s="83"/>
      <c r="AB199" s="83"/>
      <c r="AC199" s="83"/>
      <c r="AD199" s="118"/>
      <c r="AF199" s="118"/>
      <c r="AG199" s="118"/>
      <c r="AH199" s="118"/>
    </row>
    <row r="200" spans="1:34" hidden="1">
      <c r="A200" s="118" t="s">
        <v>519</v>
      </c>
      <c r="B200" s="134"/>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c r="AA200" s="83"/>
      <c r="AB200" s="83"/>
      <c r="AC200" s="83"/>
      <c r="AD200" s="118"/>
      <c r="AF200" s="118"/>
      <c r="AG200" s="118"/>
      <c r="AH200" s="118"/>
    </row>
    <row r="201" spans="1:34" hidden="1">
      <c r="A201" s="118" t="s">
        <v>520</v>
      </c>
      <c r="B201" s="134"/>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c r="AA201" s="83"/>
      <c r="AB201" s="83"/>
      <c r="AC201" s="83"/>
      <c r="AD201" s="118"/>
      <c r="AF201" s="118"/>
      <c r="AG201" s="118"/>
      <c r="AH201" s="118"/>
    </row>
    <row r="202" spans="1:34" hidden="1">
      <c r="B202" s="135"/>
      <c r="C202" s="139"/>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c r="AA202" s="139"/>
      <c r="AB202" s="139"/>
      <c r="AC202" s="139"/>
      <c r="AD202" s="118"/>
      <c r="AF202" s="118"/>
      <c r="AG202" s="118"/>
      <c r="AH202" s="118"/>
    </row>
    <row r="203" spans="1:34" hidden="1">
      <c r="B203" s="135"/>
      <c r="C203" s="139"/>
      <c r="D203" s="139"/>
      <c r="E203" s="139"/>
      <c r="F203" s="139"/>
      <c r="G203" s="139"/>
      <c r="H203" s="139"/>
      <c r="I203" s="139"/>
      <c r="J203" s="139"/>
      <c r="K203" s="139"/>
      <c r="L203" s="139"/>
      <c r="M203" s="139"/>
      <c r="N203" s="139"/>
      <c r="O203" s="139"/>
      <c r="P203" s="139"/>
      <c r="Q203" s="139"/>
      <c r="R203" s="139"/>
      <c r="S203" s="139"/>
      <c r="T203" s="139"/>
      <c r="U203" s="139"/>
      <c r="V203" s="139"/>
      <c r="W203" s="139"/>
      <c r="X203" s="139"/>
      <c r="Y203" s="139"/>
      <c r="Z203" s="139"/>
      <c r="AA203" s="139"/>
      <c r="AB203" s="139"/>
      <c r="AC203" s="139"/>
      <c r="AD203" s="118"/>
      <c r="AF203" s="118"/>
      <c r="AG203" s="118"/>
      <c r="AH203" s="118"/>
    </row>
    <row r="204" spans="1:34" hidden="1">
      <c r="B204" s="137"/>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c r="AA204" s="109"/>
      <c r="AB204" s="109"/>
      <c r="AC204" s="109"/>
      <c r="AD204" s="118"/>
      <c r="AF204" s="118"/>
      <c r="AG204" s="118"/>
      <c r="AH204" s="118"/>
    </row>
    <row r="205" spans="1:34" hidden="1">
      <c r="A205" s="118" t="s">
        <v>524</v>
      </c>
      <c r="B205" s="134"/>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c r="AA205" s="83"/>
      <c r="AB205" s="83"/>
      <c r="AC205" s="83"/>
      <c r="AD205" s="118"/>
      <c r="AF205" s="118"/>
      <c r="AG205" s="118"/>
      <c r="AH205" s="118"/>
    </row>
    <row r="206" spans="1:34" hidden="1">
      <c r="A206" s="118" t="s">
        <v>525</v>
      </c>
      <c r="B206" s="134"/>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c r="AA206" s="83"/>
      <c r="AB206" s="83"/>
      <c r="AC206" s="83"/>
      <c r="AD206" s="118"/>
      <c r="AF206" s="118"/>
      <c r="AG206" s="118"/>
      <c r="AH206" s="118"/>
    </row>
    <row r="207" spans="1:34" hidden="1">
      <c r="A207" s="118" t="s">
        <v>526</v>
      </c>
      <c r="B207" s="134"/>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c r="AA207" s="83"/>
      <c r="AB207" s="83"/>
      <c r="AC207" s="83"/>
      <c r="AD207" s="118"/>
      <c r="AF207" s="118"/>
      <c r="AG207" s="118"/>
      <c r="AH207" s="118"/>
    </row>
    <row r="208" spans="1:34" hidden="1">
      <c r="A208" s="118" t="s">
        <v>527</v>
      </c>
      <c r="B208" s="134"/>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c r="AA208" s="83"/>
      <c r="AB208" s="83"/>
      <c r="AC208" s="83"/>
      <c r="AD208" s="118"/>
      <c r="AF208" s="118"/>
      <c r="AG208" s="118"/>
      <c r="AH208" s="118"/>
    </row>
    <row r="209" spans="1:34" hidden="1">
      <c r="A209" s="118" t="s">
        <v>528</v>
      </c>
      <c r="B209" s="134"/>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c r="AA209" s="83"/>
      <c r="AB209" s="83"/>
      <c r="AC209" s="83"/>
      <c r="AD209" s="118"/>
      <c r="AF209" s="118"/>
      <c r="AG209" s="118"/>
      <c r="AH209" s="118"/>
    </row>
    <row r="210" spans="1:34" hidden="1">
      <c r="B210" s="135"/>
      <c r="C210" s="139"/>
      <c r="D210" s="139"/>
      <c r="E210" s="139"/>
      <c r="F210" s="139"/>
      <c r="G210" s="139"/>
      <c r="H210" s="139"/>
      <c r="I210" s="139"/>
      <c r="J210" s="139"/>
      <c r="K210" s="139"/>
      <c r="L210" s="139"/>
      <c r="M210" s="139"/>
      <c r="N210" s="139"/>
      <c r="O210" s="139"/>
      <c r="P210" s="139"/>
      <c r="Q210" s="139"/>
      <c r="R210" s="139"/>
      <c r="S210" s="139"/>
      <c r="T210" s="139"/>
      <c r="U210" s="139"/>
      <c r="V210" s="139"/>
      <c r="W210" s="139"/>
      <c r="X210" s="139"/>
      <c r="Y210" s="139"/>
      <c r="Z210" s="139"/>
      <c r="AA210" s="139"/>
      <c r="AB210" s="139"/>
      <c r="AC210" s="139"/>
      <c r="AD210" s="118"/>
      <c r="AF210" s="118"/>
      <c r="AG210" s="118"/>
      <c r="AH210" s="118"/>
    </row>
    <row r="211" spans="1:34" hidden="1">
      <c r="A211" s="118" t="s">
        <v>529</v>
      </c>
      <c r="B211" s="134"/>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c r="AA211" s="83"/>
      <c r="AB211" s="83"/>
      <c r="AC211" s="83"/>
      <c r="AD211" s="118"/>
      <c r="AF211" s="118"/>
      <c r="AG211" s="118"/>
      <c r="AH211" s="118"/>
    </row>
    <row r="212" spans="1:34" hidden="1">
      <c r="A212" s="118" t="s">
        <v>530</v>
      </c>
      <c r="B212" s="134"/>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c r="AA212" s="83"/>
      <c r="AB212" s="83"/>
      <c r="AC212" s="83"/>
      <c r="AD212" s="118"/>
      <c r="AF212" s="118"/>
      <c r="AG212" s="118"/>
      <c r="AH212" s="118"/>
    </row>
    <row r="213" spans="1:34" hidden="1">
      <c r="A213" s="118" t="s">
        <v>531</v>
      </c>
      <c r="B213" s="134"/>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c r="AA213" s="83"/>
      <c r="AB213" s="83"/>
      <c r="AC213" s="83"/>
      <c r="AD213" s="118"/>
      <c r="AF213" s="118"/>
      <c r="AG213" s="118"/>
      <c r="AH213" s="118"/>
    </row>
    <row r="214" spans="1:34" hidden="1">
      <c r="A214" s="118" t="s">
        <v>532</v>
      </c>
      <c r="B214" s="134"/>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c r="AA214" s="83"/>
      <c r="AB214" s="83"/>
      <c r="AC214" s="83"/>
      <c r="AD214" s="118"/>
      <c r="AF214" s="118"/>
      <c r="AG214" s="118"/>
      <c r="AH214" s="118"/>
    </row>
    <row r="215" spans="1:34" hidden="1">
      <c r="B215" s="135"/>
      <c r="C215" s="139"/>
      <c r="D215" s="139"/>
      <c r="E215" s="139"/>
      <c r="F215" s="139"/>
      <c r="G215" s="139"/>
      <c r="H215" s="139"/>
      <c r="I215" s="139"/>
      <c r="J215" s="139"/>
      <c r="K215" s="139"/>
      <c r="L215" s="139"/>
      <c r="M215" s="139"/>
      <c r="N215" s="139"/>
      <c r="O215" s="139"/>
      <c r="P215" s="139"/>
      <c r="Q215" s="139"/>
      <c r="R215" s="139"/>
      <c r="S215" s="139"/>
      <c r="T215" s="139"/>
      <c r="U215" s="139"/>
      <c r="V215" s="139"/>
      <c r="W215" s="139"/>
      <c r="X215" s="139"/>
      <c r="Y215" s="139"/>
      <c r="Z215" s="139"/>
      <c r="AA215" s="139"/>
      <c r="AB215" s="139"/>
      <c r="AC215" s="139"/>
      <c r="AD215" s="118"/>
      <c r="AF215" s="118"/>
      <c r="AG215" s="118"/>
      <c r="AH215" s="118"/>
    </row>
    <row r="216" spans="1:34" hidden="1">
      <c r="B216" s="135"/>
      <c r="C216" s="139"/>
      <c r="D216" s="139"/>
      <c r="E216" s="139"/>
      <c r="F216" s="139"/>
      <c r="G216" s="139"/>
      <c r="H216" s="139"/>
      <c r="I216" s="139"/>
      <c r="J216" s="139"/>
      <c r="K216" s="139"/>
      <c r="L216" s="139"/>
      <c r="M216" s="139"/>
      <c r="N216" s="139"/>
      <c r="O216" s="139"/>
      <c r="P216" s="139"/>
      <c r="Q216" s="139"/>
      <c r="R216" s="139"/>
      <c r="S216" s="139"/>
      <c r="T216" s="139"/>
      <c r="U216" s="139"/>
      <c r="V216" s="139"/>
      <c r="W216" s="139"/>
      <c r="X216" s="139"/>
      <c r="Y216" s="139"/>
      <c r="Z216" s="139"/>
      <c r="AA216" s="139"/>
      <c r="AB216" s="139"/>
      <c r="AC216" s="139"/>
      <c r="AD216" s="118"/>
      <c r="AF216" s="118"/>
      <c r="AG216" s="118"/>
      <c r="AH216" s="118"/>
    </row>
    <row r="217" spans="1:34" hidden="1">
      <c r="B217" s="137"/>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c r="AA217" s="109"/>
      <c r="AB217" s="109"/>
      <c r="AC217" s="109"/>
      <c r="AD217" s="118"/>
      <c r="AF217" s="118"/>
      <c r="AG217" s="118"/>
      <c r="AH217" s="118"/>
    </row>
    <row r="218" spans="1:34" hidden="1">
      <c r="A218" s="118" t="s">
        <v>535</v>
      </c>
      <c r="B218" s="134"/>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c r="AA218" s="83"/>
      <c r="AB218" s="83"/>
      <c r="AC218" s="83"/>
      <c r="AD218" s="118"/>
      <c r="AF218" s="118"/>
      <c r="AG218" s="118"/>
      <c r="AH218" s="118"/>
    </row>
    <row r="219" spans="1:34" hidden="1">
      <c r="A219" s="118" t="s">
        <v>536</v>
      </c>
      <c r="B219" s="134"/>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c r="AA219" s="83"/>
      <c r="AB219" s="83"/>
      <c r="AC219" s="83"/>
      <c r="AD219" s="118"/>
      <c r="AF219" s="118"/>
      <c r="AG219" s="118"/>
      <c r="AH219" s="118"/>
    </row>
    <row r="220" spans="1:34" hidden="1">
      <c r="A220" s="118" t="s">
        <v>537</v>
      </c>
      <c r="B220" s="134"/>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c r="AA220" s="83"/>
      <c r="AB220" s="83"/>
      <c r="AC220" s="83"/>
      <c r="AD220" s="118"/>
      <c r="AF220" s="118"/>
      <c r="AG220" s="118"/>
      <c r="AH220" s="118"/>
    </row>
    <row r="221" spans="1:34" hidden="1">
      <c r="B221" s="135"/>
      <c r="C221" s="139"/>
      <c r="D221" s="139"/>
      <c r="E221" s="139"/>
      <c r="F221" s="139"/>
      <c r="G221" s="139"/>
      <c r="H221" s="139"/>
      <c r="I221" s="139"/>
      <c r="J221" s="139"/>
      <c r="K221" s="139"/>
      <c r="L221" s="139"/>
      <c r="M221" s="139"/>
      <c r="N221" s="139"/>
      <c r="O221" s="139"/>
      <c r="P221" s="139"/>
      <c r="Q221" s="139"/>
      <c r="R221" s="139"/>
      <c r="S221" s="139"/>
      <c r="T221" s="139"/>
      <c r="U221" s="139"/>
      <c r="V221" s="139"/>
      <c r="W221" s="139"/>
      <c r="X221" s="139"/>
      <c r="Y221" s="139"/>
      <c r="Z221" s="139"/>
      <c r="AA221" s="139"/>
      <c r="AB221" s="139"/>
      <c r="AC221" s="139"/>
      <c r="AD221" s="118"/>
      <c r="AF221" s="118"/>
      <c r="AG221" s="118"/>
      <c r="AH221" s="118"/>
    </row>
    <row r="222" spans="1:34" hidden="1">
      <c r="A222" s="118" t="s">
        <v>538</v>
      </c>
      <c r="B222" s="134"/>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c r="AA222" s="83"/>
      <c r="AB222" s="83"/>
      <c r="AC222" s="83"/>
      <c r="AD222" s="118"/>
      <c r="AF222" s="118"/>
      <c r="AG222" s="118"/>
      <c r="AH222" s="118"/>
    </row>
    <row r="223" spans="1:34" hidden="1">
      <c r="A223" s="118" t="s">
        <v>539</v>
      </c>
      <c r="B223" s="134"/>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c r="AA223" s="83"/>
      <c r="AB223" s="83"/>
      <c r="AC223" s="83"/>
      <c r="AD223" s="118"/>
      <c r="AF223" s="118"/>
      <c r="AG223" s="118"/>
      <c r="AH223" s="118"/>
    </row>
    <row r="224" spans="1:34" hidden="1">
      <c r="A224" s="118" t="s">
        <v>540</v>
      </c>
      <c r="B224" s="134"/>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c r="AA224" s="83"/>
      <c r="AB224" s="83"/>
      <c r="AC224" s="83"/>
      <c r="AD224" s="118"/>
      <c r="AF224" s="118"/>
      <c r="AG224" s="118"/>
      <c r="AH224" s="118"/>
    </row>
    <row r="225" spans="1:34" hidden="1">
      <c r="B225" s="135"/>
      <c r="C225" s="139"/>
      <c r="D225" s="139"/>
      <c r="E225" s="139"/>
      <c r="F225" s="139"/>
      <c r="G225" s="139"/>
      <c r="H225" s="139"/>
      <c r="I225" s="139"/>
      <c r="J225" s="139"/>
      <c r="K225" s="139"/>
      <c r="L225" s="139"/>
      <c r="M225" s="139"/>
      <c r="N225" s="139"/>
      <c r="O225" s="139"/>
      <c r="P225" s="139"/>
      <c r="Q225" s="139"/>
      <c r="R225" s="139"/>
      <c r="S225" s="139"/>
      <c r="T225" s="139"/>
      <c r="U225" s="139"/>
      <c r="V225" s="139"/>
      <c r="W225" s="139"/>
      <c r="X225" s="139"/>
      <c r="Y225" s="139"/>
      <c r="Z225" s="139"/>
      <c r="AA225" s="139"/>
      <c r="AB225" s="139"/>
      <c r="AC225" s="139"/>
      <c r="AD225" s="118"/>
      <c r="AF225" s="118"/>
      <c r="AG225" s="118"/>
      <c r="AH225" s="118"/>
    </row>
    <row r="226" spans="1:34" hidden="1">
      <c r="B226" s="135"/>
      <c r="C226" s="139"/>
      <c r="D226" s="139"/>
      <c r="E226" s="139"/>
      <c r="F226" s="139"/>
      <c r="G226" s="139"/>
      <c r="H226" s="139"/>
      <c r="I226" s="139"/>
      <c r="J226" s="139"/>
      <c r="K226" s="139"/>
      <c r="L226" s="139"/>
      <c r="M226" s="139"/>
      <c r="N226" s="139"/>
      <c r="O226" s="139"/>
      <c r="P226" s="139"/>
      <c r="Q226" s="139"/>
      <c r="R226" s="139"/>
      <c r="S226" s="139"/>
      <c r="T226" s="139"/>
      <c r="U226" s="139"/>
      <c r="V226" s="139"/>
      <c r="W226" s="139"/>
      <c r="X226" s="139"/>
      <c r="Y226" s="139"/>
      <c r="Z226" s="139"/>
      <c r="AA226" s="139"/>
      <c r="AB226" s="139"/>
      <c r="AC226" s="139"/>
    </row>
    <row r="227" spans="1:34" hidden="1">
      <c r="A227" s="118" t="s">
        <v>753</v>
      </c>
      <c r="B227" s="134"/>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c r="AA227" s="83"/>
      <c r="AB227" s="83"/>
      <c r="AC227" s="83"/>
    </row>
    <row r="228" spans="1:34" hidden="1">
      <c r="B228" s="135"/>
      <c r="C228" s="139"/>
      <c r="D228" s="139"/>
      <c r="E228" s="139"/>
      <c r="F228" s="139"/>
      <c r="G228" s="139"/>
      <c r="H228" s="139"/>
      <c r="I228" s="139"/>
      <c r="J228" s="139"/>
      <c r="K228" s="139"/>
      <c r="L228" s="139"/>
      <c r="M228" s="139"/>
      <c r="N228" s="139"/>
      <c r="O228" s="139"/>
      <c r="P228" s="139"/>
      <c r="Q228" s="139"/>
      <c r="R228" s="139"/>
      <c r="S228" s="139"/>
      <c r="T228" s="139"/>
      <c r="U228" s="139"/>
      <c r="V228" s="139"/>
      <c r="W228" s="139"/>
      <c r="X228" s="139"/>
      <c r="Y228" s="139"/>
      <c r="Z228" s="139"/>
      <c r="AA228" s="139"/>
      <c r="AB228" s="139"/>
      <c r="AC228" s="139"/>
    </row>
    <row r="229" spans="1:34" hidden="1">
      <c r="A229" s="118" t="s">
        <v>542</v>
      </c>
      <c r="B229" s="134"/>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c r="AA229" s="83"/>
      <c r="AB229" s="83"/>
      <c r="AC229" s="83"/>
    </row>
    <row r="230" spans="1:34" hidden="1">
      <c r="B230" s="135"/>
      <c r="C230" s="139"/>
      <c r="D230" s="139"/>
      <c r="E230" s="139"/>
      <c r="F230" s="139"/>
      <c r="G230" s="139"/>
      <c r="H230" s="139"/>
      <c r="I230" s="139"/>
      <c r="J230" s="139"/>
      <c r="K230" s="139"/>
      <c r="L230" s="139"/>
      <c r="M230" s="139"/>
      <c r="N230" s="139"/>
      <c r="O230" s="139"/>
      <c r="P230" s="139"/>
      <c r="Q230" s="139"/>
      <c r="R230" s="139"/>
      <c r="S230" s="139"/>
      <c r="T230" s="139"/>
      <c r="U230" s="139"/>
      <c r="V230" s="139"/>
      <c r="W230" s="139"/>
      <c r="X230" s="139"/>
      <c r="Y230" s="139"/>
      <c r="Z230" s="139"/>
      <c r="AA230" s="139"/>
      <c r="AB230" s="139"/>
      <c r="AC230" s="139"/>
    </row>
    <row r="231" spans="1:34" s="125" customFormat="1" hidden="1">
      <c r="B231" s="136"/>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c r="AA231" s="100"/>
      <c r="AB231" s="100"/>
      <c r="AC231" s="100"/>
      <c r="AD231" s="156"/>
      <c r="AF231" s="130"/>
      <c r="AG231" s="130"/>
      <c r="AH231" s="130"/>
    </row>
    <row r="232" spans="1:34" hidden="1">
      <c r="B232" s="137"/>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c r="AA232" s="109"/>
      <c r="AB232" s="109"/>
      <c r="AC232" s="109"/>
    </row>
    <row r="233" spans="1:34" hidden="1">
      <c r="A233" s="118" t="s">
        <v>594</v>
      </c>
      <c r="B233" s="141"/>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c r="AA233" s="83"/>
      <c r="AB233" s="83"/>
      <c r="AC233" s="83"/>
    </row>
    <row r="234" spans="1:34" hidden="1">
      <c r="A234" s="118" t="s">
        <v>749</v>
      </c>
      <c r="B234" s="134"/>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c r="AA234" s="83"/>
      <c r="AB234" s="83"/>
      <c r="AC234" s="83"/>
    </row>
    <row r="235" spans="1:34" hidden="1">
      <c r="A235" s="118" t="s">
        <v>750</v>
      </c>
      <c r="B235" s="134"/>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c r="AA235" s="83"/>
      <c r="AB235" s="83"/>
      <c r="AC235" s="83"/>
    </row>
    <row r="236" spans="1:34" hidden="1">
      <c r="A236" s="118" t="s">
        <v>596</v>
      </c>
      <c r="B236" s="134"/>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c r="AA236" s="83"/>
      <c r="AB236" s="83"/>
      <c r="AC236" s="83"/>
    </row>
    <row r="237" spans="1:34" hidden="1">
      <c r="A237" s="118" t="s">
        <v>597</v>
      </c>
      <c r="B237" s="134"/>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c r="AA237" s="83"/>
      <c r="AB237" s="83"/>
      <c r="AC237" s="83"/>
    </row>
    <row r="238" spans="1:34" hidden="1">
      <c r="A238" s="118" t="s">
        <v>598</v>
      </c>
      <c r="B238" s="134"/>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c r="AA238" s="83"/>
      <c r="AB238" s="83"/>
      <c r="AC238" s="83"/>
    </row>
    <row r="239" spans="1:34" hidden="1">
      <c r="A239" s="118" t="s">
        <v>599</v>
      </c>
      <c r="B239" s="134"/>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c r="AA239" s="83"/>
      <c r="AB239" s="83"/>
      <c r="AC239" s="83"/>
    </row>
    <row r="240" spans="1:34" hidden="1">
      <c r="A240" s="118" t="s">
        <v>600</v>
      </c>
      <c r="B240" s="134"/>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c r="AA240" s="83"/>
      <c r="AB240" s="83"/>
      <c r="AC240" s="83"/>
    </row>
    <row r="241" spans="1:34" hidden="1">
      <c r="A241" s="118" t="s">
        <v>189</v>
      </c>
      <c r="B241" s="134"/>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c r="AA241" s="83"/>
      <c r="AB241" s="83"/>
      <c r="AC241" s="83"/>
    </row>
    <row r="242" spans="1:34" hidden="1">
      <c r="A242" s="118" t="s">
        <v>601</v>
      </c>
      <c r="B242" s="134"/>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c r="AA242" s="83"/>
      <c r="AB242" s="83"/>
      <c r="AC242" s="83"/>
      <c r="AD242" s="118"/>
      <c r="AF242" s="118"/>
      <c r="AG242" s="118"/>
      <c r="AH242" s="118"/>
    </row>
    <row r="243" spans="1:34" hidden="1">
      <c r="A243" s="118" t="s">
        <v>602</v>
      </c>
      <c r="B243" s="134"/>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c r="AA243" s="83"/>
      <c r="AB243" s="83"/>
      <c r="AC243" s="83"/>
      <c r="AD243" s="118"/>
      <c r="AF243" s="118"/>
      <c r="AG243" s="118"/>
      <c r="AH243" s="118"/>
    </row>
    <row r="244" spans="1:34" hidden="1">
      <c r="A244" s="118" t="s">
        <v>603</v>
      </c>
      <c r="B244" s="134"/>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c r="AA244" s="83"/>
      <c r="AB244" s="83"/>
      <c r="AC244" s="83"/>
      <c r="AD244" s="118"/>
      <c r="AF244" s="118"/>
      <c r="AG244" s="118"/>
      <c r="AH244" s="118"/>
    </row>
    <row r="245" spans="1:34" hidden="1">
      <c r="A245" s="118" t="s">
        <v>604</v>
      </c>
      <c r="B245" s="134"/>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c r="AA245" s="83"/>
      <c r="AB245" s="83"/>
      <c r="AC245" s="83"/>
      <c r="AD245" s="118"/>
      <c r="AF245" s="118"/>
      <c r="AG245" s="118"/>
      <c r="AH245" s="118"/>
    </row>
    <row r="246" spans="1:34" hidden="1">
      <c r="A246" s="118" t="s">
        <v>605</v>
      </c>
      <c r="B246" s="134"/>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c r="AA246" s="83"/>
      <c r="AB246" s="83"/>
      <c r="AC246" s="83"/>
      <c r="AD246" s="118"/>
      <c r="AF246" s="118"/>
      <c r="AG246" s="118"/>
      <c r="AH246" s="118"/>
    </row>
    <row r="247" spans="1:34" hidden="1">
      <c r="A247" s="118" t="s">
        <v>606</v>
      </c>
      <c r="B247" s="134"/>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c r="AA247" s="83"/>
      <c r="AB247" s="83"/>
      <c r="AC247" s="83"/>
      <c r="AD247" s="118"/>
      <c r="AF247" s="118"/>
      <c r="AG247" s="118"/>
      <c r="AH247" s="118"/>
    </row>
    <row r="248" spans="1:34" hidden="1">
      <c r="A248" s="118" t="s">
        <v>607</v>
      </c>
      <c r="B248" s="134"/>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c r="AA248" s="83"/>
      <c r="AB248" s="83"/>
      <c r="AC248" s="83"/>
      <c r="AD248" s="118"/>
      <c r="AF248" s="118"/>
      <c r="AG248" s="118"/>
      <c r="AH248" s="118"/>
    </row>
    <row r="249" spans="1:34" hidden="1">
      <c r="A249" s="118" t="s">
        <v>608</v>
      </c>
      <c r="B249" s="134"/>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c r="AA249" s="83"/>
      <c r="AB249" s="83"/>
      <c r="AC249" s="83"/>
      <c r="AD249" s="118"/>
      <c r="AF249" s="118"/>
      <c r="AG249" s="118"/>
      <c r="AH249" s="118"/>
    </row>
    <row r="250" spans="1:34" hidden="1">
      <c r="B250" s="135"/>
      <c r="C250" s="139"/>
      <c r="D250" s="139"/>
      <c r="E250" s="139"/>
      <c r="F250" s="139"/>
      <c r="G250" s="139"/>
      <c r="H250" s="139"/>
      <c r="I250" s="139"/>
      <c r="J250" s="139"/>
      <c r="K250" s="139"/>
      <c r="L250" s="139"/>
      <c r="M250" s="139"/>
      <c r="N250" s="139"/>
      <c r="O250" s="139"/>
      <c r="P250" s="139"/>
      <c r="Q250" s="139"/>
      <c r="R250" s="139"/>
      <c r="S250" s="139"/>
      <c r="T250" s="139"/>
      <c r="U250" s="139"/>
      <c r="V250" s="139"/>
      <c r="W250" s="139"/>
      <c r="X250" s="139"/>
      <c r="Y250" s="139"/>
      <c r="Z250" s="139"/>
      <c r="AA250" s="139"/>
      <c r="AB250" s="139"/>
      <c r="AC250" s="139"/>
      <c r="AD250" s="118"/>
      <c r="AF250" s="118"/>
      <c r="AG250" s="118"/>
      <c r="AH250" s="118"/>
    </row>
    <row r="251" spans="1:34" hidden="1">
      <c r="B251" s="138"/>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c r="AA251" s="109"/>
      <c r="AB251" s="109"/>
      <c r="AC251" s="109"/>
      <c r="AD251" s="118"/>
      <c r="AF251" s="118"/>
      <c r="AG251" s="118"/>
      <c r="AH251" s="118"/>
    </row>
    <row r="252" spans="1:34" hidden="1">
      <c r="B252" s="134"/>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c r="AA252" s="83"/>
      <c r="AB252" s="83"/>
      <c r="AC252" s="83"/>
      <c r="AD252" s="118"/>
      <c r="AF252" s="118"/>
      <c r="AG252" s="118"/>
      <c r="AH252" s="118"/>
    </row>
    <row r="253" spans="1:34" hidden="1">
      <c r="B253" s="134"/>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c r="AA253" s="83"/>
      <c r="AB253" s="83"/>
      <c r="AC253" s="83"/>
      <c r="AD253" s="118"/>
      <c r="AF253" s="118"/>
      <c r="AG253" s="118"/>
      <c r="AH253" s="118"/>
    </row>
    <row r="254" spans="1:34" hidden="1">
      <c r="B254" s="134"/>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c r="AA254" s="83"/>
      <c r="AB254" s="83"/>
      <c r="AC254" s="83"/>
      <c r="AD254" s="118"/>
      <c r="AF254" s="118"/>
      <c r="AG254" s="118"/>
      <c r="AH254" s="118"/>
    </row>
    <row r="255" spans="1:34" hidden="1">
      <c r="B255" s="134"/>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c r="AA255" s="83"/>
      <c r="AB255" s="83"/>
      <c r="AC255" s="83"/>
      <c r="AD255" s="118"/>
      <c r="AF255" s="118"/>
      <c r="AG255" s="118"/>
      <c r="AH255" s="118"/>
    </row>
    <row r="256" spans="1:34" hidden="1">
      <c r="B256" s="134"/>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c r="AA256" s="83"/>
      <c r="AB256" s="83"/>
      <c r="AC256" s="83"/>
      <c r="AD256" s="118"/>
      <c r="AF256" s="118"/>
      <c r="AG256" s="118"/>
      <c r="AH256" s="118"/>
    </row>
    <row r="257" spans="2:34" hidden="1">
      <c r="B257" s="134"/>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c r="AA257" s="83"/>
      <c r="AB257" s="83"/>
      <c r="AC257" s="83"/>
      <c r="AD257" s="118"/>
      <c r="AF257" s="118"/>
      <c r="AG257" s="118"/>
      <c r="AH257" s="118"/>
    </row>
    <row r="258" spans="2:34" hidden="1">
      <c r="B258" s="134"/>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c r="AA258" s="83"/>
      <c r="AB258" s="83"/>
      <c r="AC258" s="83"/>
      <c r="AD258" s="118"/>
      <c r="AF258" s="118"/>
      <c r="AG258" s="118"/>
      <c r="AH258" s="118"/>
    </row>
    <row r="259" spans="2:34" hidden="1">
      <c r="B259" s="134"/>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c r="AA259" s="83"/>
      <c r="AB259" s="83"/>
      <c r="AC259" s="83"/>
      <c r="AD259" s="118"/>
      <c r="AF259" s="118"/>
      <c r="AG259" s="118"/>
      <c r="AH259" s="118"/>
    </row>
    <row r="260" spans="2:34" hidden="1">
      <c r="B260" s="134"/>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c r="AA260" s="83"/>
      <c r="AB260" s="83"/>
      <c r="AC260" s="83"/>
      <c r="AD260" s="118"/>
      <c r="AF260" s="118"/>
      <c r="AG260" s="118"/>
      <c r="AH260" s="118"/>
    </row>
    <row r="261" spans="2:34" hidden="1">
      <c r="B261" s="134"/>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c r="AA261" s="83"/>
      <c r="AB261" s="83"/>
      <c r="AC261" s="83"/>
      <c r="AD261" s="118"/>
      <c r="AF261" s="118"/>
      <c r="AG261" s="118"/>
      <c r="AH261" s="118"/>
    </row>
    <row r="262" spans="2:34" hidden="1">
      <c r="B262" s="134"/>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c r="AA262" s="83"/>
      <c r="AB262" s="83"/>
      <c r="AC262" s="83"/>
      <c r="AD262" s="118"/>
      <c r="AF262" s="118"/>
      <c r="AG262" s="118"/>
      <c r="AH262" s="118"/>
    </row>
    <row r="263" spans="2:34" hidden="1">
      <c r="B263" s="135"/>
      <c r="C263" s="139"/>
      <c r="D263" s="139"/>
      <c r="E263" s="139"/>
      <c r="F263" s="139"/>
      <c r="G263" s="139"/>
      <c r="H263" s="139"/>
      <c r="I263" s="139"/>
      <c r="J263" s="139"/>
      <c r="K263" s="139"/>
      <c r="L263" s="139"/>
      <c r="M263" s="139"/>
      <c r="N263" s="139"/>
      <c r="O263" s="139"/>
      <c r="P263" s="139"/>
      <c r="Q263" s="139"/>
      <c r="R263" s="139"/>
      <c r="S263" s="139"/>
      <c r="T263" s="139"/>
      <c r="U263" s="139"/>
      <c r="V263" s="139"/>
      <c r="W263" s="139"/>
      <c r="X263" s="139"/>
      <c r="Y263" s="139"/>
      <c r="Z263" s="139"/>
      <c r="AA263" s="139"/>
      <c r="AB263" s="139"/>
      <c r="AC263" s="139"/>
      <c r="AD263" s="118"/>
      <c r="AF263" s="118"/>
      <c r="AG263" s="118"/>
      <c r="AH263" s="118"/>
    </row>
    <row r="264" spans="2:34" hidden="1">
      <c r="B264" s="138"/>
      <c r="C264" s="109"/>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c r="AA264" s="109"/>
      <c r="AB264" s="109"/>
      <c r="AC264" s="109"/>
      <c r="AD264" s="118"/>
      <c r="AF264" s="118"/>
      <c r="AG264" s="118"/>
      <c r="AH264" s="118"/>
    </row>
    <row r="265" spans="2:34" hidden="1"/>
    <row r="266" spans="2:34">
      <c r="L266" s="119"/>
    </row>
    <row r="267" spans="2:34">
      <c r="C267" s="49"/>
      <c r="D267" s="49"/>
      <c r="E267" s="49"/>
      <c r="F267" s="49"/>
      <c r="G267" s="49"/>
      <c r="H267" s="49"/>
      <c r="I267" s="49"/>
      <c r="J267" s="49"/>
      <c r="K267" s="49"/>
      <c r="M267" s="119"/>
    </row>
    <row r="268" spans="2:34">
      <c r="C268" s="119"/>
      <c r="D268" s="119"/>
      <c r="E268" s="119"/>
      <c r="F268" s="119"/>
      <c r="G268" s="119"/>
      <c r="H268" s="119"/>
      <c r="I268" s="119"/>
      <c r="J268" s="119"/>
      <c r="K268" s="119"/>
    </row>
  </sheetData>
  <autoFilter ref="A5:AH187" xr:uid="{00000000-0009-0000-0000-000008000000}"/>
  <mergeCells count="4">
    <mergeCell ref="B4:B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&amp;C&amp;P +20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6</vt:i4>
      </vt:variant>
    </vt:vector>
  </HeadingPairs>
  <TitlesOfParts>
    <vt:vector size="15" baseType="lpstr">
      <vt:lpstr>资产负债表</vt:lpstr>
      <vt:lpstr>资产负债表（续）</vt:lpstr>
      <vt:lpstr>利润表</vt:lpstr>
      <vt:lpstr>现金流量表</vt:lpstr>
      <vt:lpstr>所有者权益变动表</vt:lpstr>
      <vt:lpstr>调整分录-上期</vt:lpstr>
      <vt:lpstr>TB-上期</vt:lpstr>
      <vt:lpstr>调整分录-本期</vt:lpstr>
      <vt:lpstr>TB-本期</vt:lpstr>
      <vt:lpstr>利润表!Print_Area</vt:lpstr>
      <vt:lpstr>所有者权益变动表!Print_Area</vt:lpstr>
      <vt:lpstr>现金流量表!Print_Area</vt:lpstr>
      <vt:lpstr>资产负债表!Print_Area</vt:lpstr>
      <vt:lpstr>'资产负债表（续）'!Print_Area</vt:lpstr>
      <vt:lpstr>所有者权益变动表!Print_Titles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个人用户</dc:creator>
  <cp:lastModifiedBy>个人用户</cp:lastModifiedBy>
  <cp:lastPrinted>2020-03-13T09:42:08Z</cp:lastPrinted>
  <dcterms:created xsi:type="dcterms:W3CDTF">2019-01-14T12:36:38Z</dcterms:created>
  <dcterms:modified xsi:type="dcterms:W3CDTF">2021-07-21T13:34:14Z</dcterms:modified>
</cp:coreProperties>
</file>